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0" firstSheet="2" activeTab="3"/>
  </bookViews>
  <sheets>
    <sheet name="кодировка" sheetId="1" r:id="rId1"/>
    <sheet name="Эссе" sheetId="2" r:id="rId2"/>
    <sheet name="Грамоты" sheetId="3" r:id="rId3"/>
    <sheet name="Итоговый 1 очный тур" sheetId="4" r:id="rId4"/>
  </sheets>
  <definedNames>
    <definedName name="_xlnm.Print_Area" localSheetId="2">'Грамоты'!$A$1:$L$36</definedName>
    <definedName name="_xlnm.Print_Area" localSheetId="3">'Итоговый 1 очный тур'!$A$1:$Q$34</definedName>
    <definedName name="_xlnm.Print_Area" localSheetId="0">'кодировка'!$A$1:$E$13</definedName>
    <definedName name="_xlnm.Print_Area" localSheetId="1">'Эссе'!$A$1:$H$21</definedName>
  </definedNames>
  <calcPr fullCalcOnLoad="1"/>
</workbook>
</file>

<file path=xl/sharedStrings.xml><?xml version="1.0" encoding="utf-8"?>
<sst xmlns="http://schemas.openxmlformats.org/spreadsheetml/2006/main" count="236" uniqueCount="80">
  <si>
    <t>КОДИРОВКА</t>
  </si>
  <si>
    <t>№</t>
  </si>
  <si>
    <t>Ф.И.</t>
  </si>
  <si>
    <t>Школа</t>
  </si>
  <si>
    <t>код</t>
  </si>
  <si>
    <t>Будаева Татьяна</t>
  </si>
  <si>
    <t>ТСШ№2</t>
  </si>
  <si>
    <t>УГ34211</t>
  </si>
  <si>
    <t>Гетц Яна</t>
  </si>
  <si>
    <t>Сивохинская СОШ№5</t>
  </si>
  <si>
    <t>УГ34311</t>
  </si>
  <si>
    <t>Илларионова Валентина</t>
  </si>
  <si>
    <t>Суховская СОШ№3</t>
  </si>
  <si>
    <t>УГ34411</t>
  </si>
  <si>
    <t>Иушина Анастасия</t>
  </si>
  <si>
    <t>УГ34511</t>
  </si>
  <si>
    <t>Кириллова Светлана</t>
  </si>
  <si>
    <t>ТСШ№1</t>
  </si>
  <si>
    <t>УГ34611</t>
  </si>
  <si>
    <t>Никифоров Алексей</t>
  </si>
  <si>
    <t>УГ34711</t>
  </si>
  <si>
    <t>Сенникова Дарья</t>
  </si>
  <si>
    <t>Троицкая СОШ№8</t>
  </si>
  <si>
    <t>УГ34811</t>
  </si>
  <si>
    <t>Протокол конкурса  "Ученик года-2011"</t>
  </si>
  <si>
    <t>максимум</t>
  </si>
  <si>
    <t>5 баллов</t>
  </si>
  <si>
    <t>Фамилия, имя</t>
  </si>
  <si>
    <t>код участника</t>
  </si>
  <si>
    <t>Эссе</t>
  </si>
  <si>
    <t>ИТОГ</t>
  </si>
  <si>
    <t>жюри1</t>
  </si>
  <si>
    <t>жюри2</t>
  </si>
  <si>
    <t>жюри3</t>
  </si>
  <si>
    <t>Средний балл</t>
  </si>
  <si>
    <t>Члены жюри:</t>
  </si>
  <si>
    <t xml:space="preserve">/Утянок Л.В./ </t>
  </si>
  <si>
    <t xml:space="preserve"> /Маковецкая Г.В./</t>
  </si>
  <si>
    <t xml:space="preserve"> /Василевич А.Л./</t>
  </si>
  <si>
    <t>Учеба</t>
  </si>
  <si>
    <t>р</t>
  </si>
  <si>
    <t>к</t>
  </si>
  <si>
    <t>ф</t>
  </si>
  <si>
    <t>баллы</t>
  </si>
  <si>
    <t>у</t>
  </si>
  <si>
    <t>п</t>
  </si>
  <si>
    <t>П</t>
  </si>
  <si>
    <t>ФИ</t>
  </si>
  <si>
    <t>Будаева Т.</t>
  </si>
  <si>
    <t xml:space="preserve"> </t>
  </si>
  <si>
    <t>Гетц Я.</t>
  </si>
  <si>
    <t>Илларионова В.</t>
  </si>
  <si>
    <t>Иушина Н.</t>
  </si>
  <si>
    <t>Кириллова С.</t>
  </si>
  <si>
    <t>Никифоров А.</t>
  </si>
  <si>
    <t>Сенникова Д.</t>
  </si>
  <si>
    <t>Спорт</t>
  </si>
  <si>
    <t>районный</t>
  </si>
  <si>
    <t>зональный</t>
  </si>
  <si>
    <t>краевой</t>
  </si>
  <si>
    <t>КМ</t>
  </si>
  <si>
    <t xml:space="preserve">Протокол конкурса "Ученик года-2011" </t>
  </si>
  <si>
    <t>Результаты  II муниципального этапа</t>
  </si>
  <si>
    <t>Код</t>
  </si>
  <si>
    <t xml:space="preserve">IQ </t>
  </si>
  <si>
    <t xml:space="preserve">PISA </t>
  </si>
  <si>
    <t xml:space="preserve">Экзамен </t>
  </si>
  <si>
    <t>Итог</t>
  </si>
  <si>
    <t xml:space="preserve">Грамоты  </t>
  </si>
  <si>
    <t xml:space="preserve">Эссе  </t>
  </si>
  <si>
    <t xml:space="preserve">Оценки  </t>
  </si>
  <si>
    <t>факт</t>
  </si>
  <si>
    <t>ГЧ</t>
  </si>
  <si>
    <t>МГ</t>
  </si>
  <si>
    <t>ЕН</t>
  </si>
  <si>
    <t>Утянок Л.В.</t>
  </si>
  <si>
    <t>Маковецкая Г.В</t>
  </si>
  <si>
    <t>Морозова С.В.</t>
  </si>
  <si>
    <t>Василевич А.Л.</t>
  </si>
  <si>
    <t>Кудрявцева С.В.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</si>
</sst>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24" borderId="10" xfId="0" applyFont="1" applyFill="1" applyBorder="1" applyAlignment="1">
      <alignment/>
    </xf>
    <xf numFmtId="0" fontId="20" fillId="0" borderId="0" xfId="0" applyFont="1" applyAlignment="1">
      <alignment/>
    </xf>
    <xf numFmtId="0" fontId="0" fillId="6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right" vertical="center"/>
    </xf>
    <xf numFmtId="2" fontId="23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6" borderId="10" xfId="0" applyFill="1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21" fillId="6" borderId="12" xfId="0" applyFont="1" applyFill="1" applyBorder="1" applyAlignment="1">
      <alignment horizontal="center" wrapText="1"/>
    </xf>
    <xf numFmtId="0" fontId="22" fillId="6" borderId="12" xfId="0" applyFont="1" applyFill="1" applyBorder="1" applyAlignment="1">
      <alignment horizontal="center" wrapText="1"/>
    </xf>
    <xf numFmtId="0" fontId="0" fillId="6" borderId="10" xfId="0" applyFont="1" applyFill="1" applyBorder="1" applyAlignment="1">
      <alignment/>
    </xf>
    <xf numFmtId="0" fontId="22" fillId="6" borderId="10" xfId="0" applyFont="1" applyFill="1" applyBorder="1" applyAlignment="1">
      <alignment/>
    </xf>
    <xf numFmtId="0" fontId="24" fillId="6" borderId="10" xfId="0" applyFont="1" applyFill="1" applyBorder="1" applyAlignment="1">
      <alignment wrapText="1"/>
    </xf>
    <xf numFmtId="0" fontId="21" fillId="6" borderId="10" xfId="0" applyFont="1" applyFill="1" applyBorder="1" applyAlignment="1">
      <alignment wrapText="1"/>
    </xf>
    <xf numFmtId="0" fontId="22" fillId="6" borderId="13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right" vertical="center"/>
    </xf>
    <xf numFmtId="2" fontId="0" fillId="22" borderId="10" xfId="0" applyNumberFormat="1" applyFill="1" applyBorder="1" applyAlignment="1">
      <alignment horizontal="right" vertical="center"/>
    </xf>
    <xf numFmtId="0" fontId="0" fillId="22" borderId="10" xfId="0" applyFill="1" applyBorder="1" applyAlignment="1">
      <alignment/>
    </xf>
    <xf numFmtId="2" fontId="22" fillId="22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25" fillId="22" borderId="10" xfId="0" applyNumberFormat="1" applyFont="1" applyFill="1" applyBorder="1" applyAlignment="1">
      <alignment/>
    </xf>
    <xf numFmtId="0" fontId="22" fillId="24" borderId="0" xfId="0" applyFont="1" applyFill="1" applyAlignment="1">
      <alignment/>
    </xf>
    <xf numFmtId="0" fontId="18" fillId="24" borderId="0" xfId="0" applyFont="1" applyFill="1" applyAlignment="1">
      <alignment/>
    </xf>
    <xf numFmtId="14" fontId="0" fillId="0" borderId="0" xfId="0" applyNumberFormat="1" applyAlignment="1">
      <alignment horizontal="center"/>
    </xf>
    <xf numFmtId="0" fontId="0" fillId="6" borderId="14" xfId="0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24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1" fontId="22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25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24" borderId="0" xfId="0" applyFill="1" applyAlignment="1">
      <alignment horizontal="right"/>
    </xf>
    <xf numFmtId="0" fontId="21" fillId="6" borderId="10" xfId="0" applyFont="1" applyFill="1" applyBorder="1" applyAlignment="1">
      <alignment horizontal="right" wrapText="1"/>
    </xf>
    <xf numFmtId="2" fontId="0" fillId="22" borderId="10" xfId="52" applyNumberFormat="1" applyFont="1" applyFill="1" applyBorder="1" applyAlignment="1" applyProtection="1">
      <alignment horizontal="right" vertical="center" wrapText="1"/>
      <protection locked="0"/>
    </xf>
    <xf numFmtId="0" fontId="22" fillId="2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6" borderId="10" xfId="0" applyFont="1" applyFill="1" applyBorder="1" applyAlignment="1">
      <alignment horizontal="center" wrapText="1"/>
    </xf>
    <xf numFmtId="0" fontId="22" fillId="6" borderId="10" xfId="0" applyFont="1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showGridLines="0" workbookViewId="0" topLeftCell="A1">
      <selection activeCell="C5" sqref="C5"/>
    </sheetView>
  </sheetViews>
  <sheetFormatPr defaultColWidth="9.140625" defaultRowHeight="12.75"/>
  <cols>
    <col min="1" max="2" width="5.8515625" style="0" customWidth="1"/>
    <col min="3" max="3" width="21.7109375" style="0" customWidth="1"/>
    <col min="4" max="4" width="20.28125" style="0" customWidth="1"/>
    <col min="5" max="5" width="12.7109375" style="0" customWidth="1"/>
  </cols>
  <sheetData>
    <row r="2" ht="12.75">
      <c r="C2" t="s">
        <v>0</v>
      </c>
    </row>
    <row r="4" spans="2:5" ht="24.75" customHeight="1">
      <c r="B4" s="1" t="s">
        <v>1</v>
      </c>
      <c r="C4" s="1" t="s">
        <v>2</v>
      </c>
      <c r="D4" s="1" t="s">
        <v>3</v>
      </c>
      <c r="E4" s="1" t="s">
        <v>4</v>
      </c>
    </row>
    <row r="5" spans="2:5" ht="24.75" customHeight="1">
      <c r="B5" s="2">
        <v>1</v>
      </c>
      <c r="C5" s="3" t="s">
        <v>5</v>
      </c>
      <c r="D5" s="4" t="s">
        <v>6</v>
      </c>
      <c r="E5" s="2" t="s">
        <v>7</v>
      </c>
    </row>
    <row r="6" spans="2:5" ht="24.75" customHeight="1">
      <c r="B6" s="2">
        <v>2</v>
      </c>
      <c r="C6" s="5" t="s">
        <v>8</v>
      </c>
      <c r="D6" s="4" t="s">
        <v>9</v>
      </c>
      <c r="E6" s="2" t="s">
        <v>10</v>
      </c>
    </row>
    <row r="7" spans="2:5" ht="24.75" customHeight="1">
      <c r="B7" s="2">
        <v>3</v>
      </c>
      <c r="C7" s="5" t="s">
        <v>11</v>
      </c>
      <c r="D7" s="4" t="s">
        <v>12</v>
      </c>
      <c r="E7" s="2" t="s">
        <v>13</v>
      </c>
    </row>
    <row r="8" spans="2:5" ht="24.75" customHeight="1">
      <c r="B8" s="2">
        <v>4</v>
      </c>
      <c r="C8" s="5" t="s">
        <v>14</v>
      </c>
      <c r="D8" s="4" t="s">
        <v>6</v>
      </c>
      <c r="E8" s="2" t="s">
        <v>15</v>
      </c>
    </row>
    <row r="9" spans="2:5" ht="24.75" customHeight="1">
      <c r="B9" s="2">
        <v>5</v>
      </c>
      <c r="C9" s="5" t="s">
        <v>16</v>
      </c>
      <c r="D9" s="4" t="s">
        <v>17</v>
      </c>
      <c r="E9" s="2" t="s">
        <v>18</v>
      </c>
    </row>
    <row r="10" spans="2:5" ht="24.75" customHeight="1">
      <c r="B10" s="2">
        <v>6</v>
      </c>
      <c r="C10" s="3" t="s">
        <v>19</v>
      </c>
      <c r="D10" s="4" t="s">
        <v>17</v>
      </c>
      <c r="E10" s="2" t="s">
        <v>20</v>
      </c>
    </row>
    <row r="11" spans="2:5" ht="24.75" customHeight="1">
      <c r="B11" s="2">
        <v>7</v>
      </c>
      <c r="C11" s="3" t="s">
        <v>21</v>
      </c>
      <c r="D11" s="4" t="s">
        <v>22</v>
      </c>
      <c r="E11" s="2" t="s">
        <v>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"/>
  <sheetViews>
    <sheetView showGridLines="0" workbookViewId="0" topLeftCell="A1">
      <selection activeCell="B8" sqref="B8:B14"/>
    </sheetView>
  </sheetViews>
  <sheetFormatPr defaultColWidth="9.140625" defaultRowHeight="12.75"/>
  <cols>
    <col min="1" max="1" width="5.28125" style="0" customWidth="1"/>
    <col min="2" max="2" width="22.421875" style="0" customWidth="1"/>
    <col min="3" max="3" width="15.140625" style="0" customWidth="1"/>
    <col min="4" max="4" width="13.8515625" style="0" customWidth="1"/>
    <col min="5" max="5" width="12.8515625" style="0" customWidth="1"/>
    <col min="6" max="6" width="11.57421875" style="0" customWidth="1"/>
    <col min="7" max="7" width="12.140625" style="0" customWidth="1"/>
    <col min="8" max="8" width="9.28125" style="0" customWidth="1"/>
  </cols>
  <sheetData>
    <row r="3" spans="3:8" ht="15.75">
      <c r="C3" s="58" t="s">
        <v>24</v>
      </c>
      <c r="D3" s="58"/>
      <c r="E3" s="58"/>
      <c r="F3" s="58"/>
      <c r="G3" s="58"/>
      <c r="H3" s="58"/>
    </row>
    <row r="4" spans="6:7" ht="12.75">
      <c r="F4" s="6" t="s">
        <v>25</v>
      </c>
      <c r="G4" s="6" t="s">
        <v>26</v>
      </c>
    </row>
    <row r="5" ht="12.75">
      <c r="H5">
        <v>5</v>
      </c>
    </row>
    <row r="6" spans="2:8" ht="12.75" customHeight="1">
      <c r="B6" s="59" t="s">
        <v>27</v>
      </c>
      <c r="C6" s="59" t="s">
        <v>28</v>
      </c>
      <c r="D6" s="59" t="s">
        <v>29</v>
      </c>
      <c r="E6" s="59"/>
      <c r="F6" s="59"/>
      <c r="G6" s="59"/>
      <c r="H6" s="60" t="s">
        <v>30</v>
      </c>
    </row>
    <row r="7" spans="2:8" ht="25.5">
      <c r="B7" s="59"/>
      <c r="C7" s="59"/>
      <c r="D7" s="1" t="s">
        <v>31</v>
      </c>
      <c r="E7" s="1" t="s">
        <v>32</v>
      </c>
      <c r="F7" s="1" t="s">
        <v>33</v>
      </c>
      <c r="G7" s="7" t="s">
        <v>34</v>
      </c>
      <c r="H7" s="60"/>
    </row>
    <row r="8" spans="2:8" ht="19.5" customHeight="1">
      <c r="B8" s="52" t="s">
        <v>5</v>
      </c>
      <c r="C8" s="2" t="s">
        <v>7</v>
      </c>
      <c r="D8" s="8">
        <v>2</v>
      </c>
      <c r="E8" s="8">
        <v>0</v>
      </c>
      <c r="F8" s="8">
        <v>2</v>
      </c>
      <c r="G8" s="9">
        <f>AVERAGE(D8:F8)</f>
        <v>1.3333333333333333</v>
      </c>
      <c r="H8" s="9">
        <f>G8*H5/G10</f>
        <v>1.5384615384615383</v>
      </c>
    </row>
    <row r="9" spans="2:8" ht="19.5" customHeight="1">
      <c r="B9" s="53" t="s">
        <v>8</v>
      </c>
      <c r="C9" s="2" t="s">
        <v>10</v>
      </c>
      <c r="D9" s="8">
        <v>3</v>
      </c>
      <c r="E9" s="8">
        <v>3</v>
      </c>
      <c r="F9" s="8">
        <v>3</v>
      </c>
      <c r="G9" s="9">
        <f aca="true" t="shared" si="0" ref="G9:G14">AVERAGE(D9,E9,F9)</f>
        <v>3</v>
      </c>
      <c r="H9" s="9">
        <f>G9*H5/G10</f>
        <v>3.4615384615384617</v>
      </c>
    </row>
    <row r="10" spans="2:8" ht="19.5" customHeight="1">
      <c r="B10" s="53" t="s">
        <v>11</v>
      </c>
      <c r="C10" s="2" t="s">
        <v>13</v>
      </c>
      <c r="D10" s="8">
        <v>4</v>
      </c>
      <c r="E10" s="8">
        <v>4</v>
      </c>
      <c r="F10" s="8">
        <v>5</v>
      </c>
      <c r="G10" s="9">
        <f t="shared" si="0"/>
        <v>4.333333333333333</v>
      </c>
      <c r="H10" s="9">
        <f>G10*H5:H5/G10</f>
        <v>5</v>
      </c>
    </row>
    <row r="11" spans="2:8" ht="19.5" customHeight="1">
      <c r="B11" s="53" t="s">
        <v>14</v>
      </c>
      <c r="C11" s="2" t="s">
        <v>15</v>
      </c>
      <c r="D11" s="8">
        <v>2</v>
      </c>
      <c r="E11" s="8">
        <v>4</v>
      </c>
      <c r="F11" s="8">
        <v>4</v>
      </c>
      <c r="G11" s="9">
        <f t="shared" si="0"/>
        <v>3.3333333333333335</v>
      </c>
      <c r="H11" s="9">
        <f>G11*H5/G10</f>
        <v>3.8461538461538467</v>
      </c>
    </row>
    <row r="12" spans="2:8" ht="19.5" customHeight="1">
      <c r="B12" s="53" t="s">
        <v>16</v>
      </c>
      <c r="C12" s="2" t="s">
        <v>18</v>
      </c>
      <c r="D12" s="8">
        <v>5</v>
      </c>
      <c r="E12" s="8">
        <v>2</v>
      </c>
      <c r="F12" s="8">
        <v>3</v>
      </c>
      <c r="G12" s="9">
        <f t="shared" si="0"/>
        <v>3.3333333333333335</v>
      </c>
      <c r="H12" s="9">
        <f>G12*H5/G10</f>
        <v>3.8461538461538467</v>
      </c>
    </row>
    <row r="13" spans="2:8" ht="19.5" customHeight="1">
      <c r="B13" s="52" t="s">
        <v>19</v>
      </c>
      <c r="C13" s="2" t="s">
        <v>20</v>
      </c>
      <c r="D13" s="8">
        <v>5</v>
      </c>
      <c r="E13" s="8">
        <v>3</v>
      </c>
      <c r="F13" s="8">
        <v>4</v>
      </c>
      <c r="G13" s="9">
        <f t="shared" si="0"/>
        <v>4</v>
      </c>
      <c r="H13" s="9">
        <f>G13*H5/G10</f>
        <v>4.615384615384616</v>
      </c>
    </row>
    <row r="14" spans="2:8" ht="19.5" customHeight="1">
      <c r="B14" s="52" t="s">
        <v>21</v>
      </c>
      <c r="C14" s="2" t="s">
        <v>23</v>
      </c>
      <c r="D14" s="8">
        <v>4</v>
      </c>
      <c r="E14" s="8">
        <v>2</v>
      </c>
      <c r="F14" s="8">
        <v>2</v>
      </c>
      <c r="G14" s="9">
        <f t="shared" si="0"/>
        <v>2.6666666666666665</v>
      </c>
      <c r="H14" s="9">
        <f>G14*H5/G10</f>
        <v>3.0769230769230766</v>
      </c>
    </row>
    <row r="16" spans="3:7" ht="17.25" customHeight="1">
      <c r="C16" t="s">
        <v>35</v>
      </c>
      <c r="D16" s="10"/>
      <c r="E16" s="11"/>
      <c r="F16" s="57" t="s">
        <v>36</v>
      </c>
      <c r="G16" s="57"/>
    </row>
    <row r="17" ht="12.75">
      <c r="F17" s="12"/>
    </row>
    <row r="18" spans="4:7" ht="12.75">
      <c r="D18" s="10"/>
      <c r="E18" s="11"/>
      <c r="F18" s="57" t="s">
        <v>37</v>
      </c>
      <c r="G18" s="57"/>
    </row>
    <row r="19" spans="5:6" ht="12.75">
      <c r="E19" s="12"/>
      <c r="F19" s="12"/>
    </row>
    <row r="20" spans="2:7" ht="12.75">
      <c r="B20" s="13">
        <v>40648</v>
      </c>
      <c r="D20" s="11"/>
      <c r="E20" s="11"/>
      <c r="F20" s="57" t="s">
        <v>38</v>
      </c>
      <c r="G20" s="57"/>
    </row>
    <row r="21" spans="5:6" ht="20.25" customHeight="1">
      <c r="E21" s="12"/>
      <c r="F21" s="12"/>
    </row>
  </sheetData>
  <sheetProtection selectLockedCells="1" selectUnlockedCells="1"/>
  <mergeCells count="8">
    <mergeCell ref="B6:B7"/>
    <mergeCell ref="C6:C7"/>
    <mergeCell ref="D6:G6"/>
    <mergeCell ref="H6:H7"/>
    <mergeCell ref="F16:G16"/>
    <mergeCell ref="F18:G18"/>
    <mergeCell ref="F20:G20"/>
    <mergeCell ref="C3:H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45"/>
  <sheetViews>
    <sheetView workbookViewId="0" topLeftCell="A7">
      <selection activeCell="N49" sqref="N49"/>
    </sheetView>
  </sheetViews>
  <sheetFormatPr defaultColWidth="9.140625" defaultRowHeight="12.75"/>
  <cols>
    <col min="1" max="1" width="2.140625" style="0" customWidth="1"/>
    <col min="2" max="2" width="11.00390625" style="0" customWidth="1"/>
    <col min="3" max="12" width="6.7109375" style="0" customWidth="1"/>
    <col min="13" max="13" width="2.8515625" style="0" customWidth="1"/>
    <col min="14" max="14" width="13.421875" style="0" customWidth="1"/>
    <col min="15" max="19" width="6.7109375" style="0" customWidth="1"/>
    <col min="20" max="20" width="7.421875" style="0" bestFit="1" customWidth="1"/>
    <col min="21" max="21" width="6.7109375" style="0" customWidth="1"/>
    <col min="22" max="22" width="7.8515625" style="0" bestFit="1" customWidth="1"/>
    <col min="23" max="23" width="6.7109375" style="0" customWidth="1"/>
    <col min="24" max="24" width="7.8515625" style="0" bestFit="1" customWidth="1"/>
  </cols>
  <sheetData>
    <row r="1" spans="2:24" ht="12.75">
      <c r="B1" s="14" t="s">
        <v>39</v>
      </c>
      <c r="L1" s="14">
        <v>10</v>
      </c>
      <c r="N1" s="14" t="s">
        <v>39</v>
      </c>
      <c r="O1">
        <f>O4/C12</f>
        <v>0.2</v>
      </c>
      <c r="P1">
        <f aca="true" t="shared" si="0" ref="P1:W1">P4/D12</f>
        <v>0.25</v>
      </c>
      <c r="Q1">
        <f t="shared" si="0"/>
        <v>1</v>
      </c>
      <c r="R1">
        <f t="shared" si="0"/>
        <v>0.5</v>
      </c>
      <c r="S1">
        <f t="shared" si="0"/>
        <v>4</v>
      </c>
      <c r="T1">
        <f t="shared" si="0"/>
        <v>6</v>
      </c>
      <c r="U1">
        <f t="shared" si="0"/>
        <v>0.07692307692307693</v>
      </c>
      <c r="W1">
        <f t="shared" si="0"/>
        <v>8</v>
      </c>
      <c r="X1" s="14">
        <v>10</v>
      </c>
    </row>
    <row r="2" spans="2:25" ht="12.75">
      <c r="B2" s="15"/>
      <c r="C2" s="62" t="s">
        <v>40</v>
      </c>
      <c r="D2" s="62"/>
      <c r="E2" s="62"/>
      <c r="F2" s="62" t="s">
        <v>41</v>
      </c>
      <c r="G2" s="62"/>
      <c r="H2" s="62"/>
      <c r="I2" s="62" t="s">
        <v>42</v>
      </c>
      <c r="J2" s="62"/>
      <c r="K2" s="62"/>
      <c r="L2" s="62" t="s">
        <v>43</v>
      </c>
      <c r="N2" s="15"/>
      <c r="O2" s="62" t="s">
        <v>40</v>
      </c>
      <c r="P2" s="62"/>
      <c r="Q2" s="62"/>
      <c r="R2" s="62" t="s">
        <v>41</v>
      </c>
      <c r="S2" s="62"/>
      <c r="T2" s="62"/>
      <c r="U2" s="62" t="s">
        <v>42</v>
      </c>
      <c r="V2" s="62"/>
      <c r="W2" s="62"/>
      <c r="X2" s="63" t="s">
        <v>43</v>
      </c>
      <c r="Y2" s="61">
        <f>X1/MAX(X5:X11)</f>
        <v>0.5179282868525896</v>
      </c>
    </row>
    <row r="3" spans="2:25" ht="12.75">
      <c r="B3" s="15"/>
      <c r="C3" s="15" t="s">
        <v>44</v>
      </c>
      <c r="D3" s="15" t="s">
        <v>45</v>
      </c>
      <c r="E3" s="15" t="s">
        <v>46</v>
      </c>
      <c r="F3" s="15" t="s">
        <v>44</v>
      </c>
      <c r="G3" s="15" t="s">
        <v>45</v>
      </c>
      <c r="H3" s="15" t="s">
        <v>46</v>
      </c>
      <c r="I3" s="15" t="s">
        <v>44</v>
      </c>
      <c r="J3" s="15" t="s">
        <v>45</v>
      </c>
      <c r="K3" s="15" t="s">
        <v>46</v>
      </c>
      <c r="L3" s="62"/>
      <c r="N3" s="15"/>
      <c r="O3" s="15" t="s">
        <v>44</v>
      </c>
      <c r="P3" s="15" t="s">
        <v>45</v>
      </c>
      <c r="Q3" s="15" t="s">
        <v>46</v>
      </c>
      <c r="R3" s="15" t="s">
        <v>44</v>
      </c>
      <c r="S3" s="15" t="s">
        <v>45</v>
      </c>
      <c r="T3" s="15" t="s">
        <v>46</v>
      </c>
      <c r="U3" s="15" t="s">
        <v>44</v>
      </c>
      <c r="V3" s="15" t="s">
        <v>45</v>
      </c>
      <c r="W3" s="15" t="s">
        <v>46</v>
      </c>
      <c r="X3" s="63"/>
      <c r="Y3" s="61"/>
    </row>
    <row r="4" spans="2:25" ht="12.75">
      <c r="B4" s="15" t="s">
        <v>47</v>
      </c>
      <c r="C4" s="15">
        <v>1</v>
      </c>
      <c r="D4" s="15">
        <v>2</v>
      </c>
      <c r="E4" s="15">
        <v>3</v>
      </c>
      <c r="F4" s="15">
        <v>1</v>
      </c>
      <c r="G4" s="15">
        <v>4</v>
      </c>
      <c r="H4" s="15">
        <v>6</v>
      </c>
      <c r="I4" s="15">
        <v>1</v>
      </c>
      <c r="J4" s="15">
        <v>7</v>
      </c>
      <c r="K4" s="15">
        <v>8</v>
      </c>
      <c r="L4" s="62"/>
      <c r="N4" s="15" t="s">
        <v>47</v>
      </c>
      <c r="O4" s="15">
        <v>1</v>
      </c>
      <c r="P4" s="15">
        <v>2</v>
      </c>
      <c r="Q4" s="15">
        <v>3</v>
      </c>
      <c r="R4" s="15">
        <v>1</v>
      </c>
      <c r="S4" s="15">
        <v>4</v>
      </c>
      <c r="T4" s="15">
        <v>6</v>
      </c>
      <c r="U4" s="15">
        <v>1</v>
      </c>
      <c r="V4" s="15">
        <v>7</v>
      </c>
      <c r="W4" s="15">
        <v>8</v>
      </c>
      <c r="X4" s="63"/>
      <c r="Y4" s="61"/>
    </row>
    <row r="5" spans="2:25" ht="12.75">
      <c r="B5" s="52" t="s">
        <v>48</v>
      </c>
      <c r="C5" s="37">
        <v>1</v>
      </c>
      <c r="D5" s="37">
        <v>4</v>
      </c>
      <c r="E5" s="37">
        <v>3</v>
      </c>
      <c r="F5" s="37"/>
      <c r="G5" s="37"/>
      <c r="H5" s="37">
        <v>1</v>
      </c>
      <c r="I5" s="37">
        <v>4</v>
      </c>
      <c r="J5" s="37"/>
      <c r="K5" s="37"/>
      <c r="L5" s="37" t="s">
        <v>49</v>
      </c>
      <c r="N5" s="52" t="s">
        <v>48</v>
      </c>
      <c r="O5" s="41">
        <f>C5*O$1</f>
        <v>0.2</v>
      </c>
      <c r="P5" s="41">
        <f aca="true" t="shared" si="1" ref="P5:W11">D5*P$1</f>
        <v>1</v>
      </c>
      <c r="Q5" s="41">
        <f t="shared" si="1"/>
        <v>3</v>
      </c>
      <c r="R5" s="41">
        <f t="shared" si="1"/>
        <v>0</v>
      </c>
      <c r="S5" s="41">
        <f t="shared" si="1"/>
        <v>0</v>
      </c>
      <c r="T5" s="41">
        <f t="shared" si="1"/>
        <v>6</v>
      </c>
      <c r="U5" s="41">
        <f t="shared" si="1"/>
        <v>0.3076923076923077</v>
      </c>
      <c r="V5" s="41">
        <f t="shared" si="1"/>
        <v>0</v>
      </c>
      <c r="W5" s="41">
        <f t="shared" si="1"/>
        <v>0</v>
      </c>
      <c r="X5" s="42">
        <f>SUM(O5:W5)</f>
        <v>10.507692307692308</v>
      </c>
      <c r="Y5" s="43">
        <f>ROUND(X5*Y$2,2)</f>
        <v>5.44</v>
      </c>
    </row>
    <row r="6" spans="2:25" s="16" customFormat="1" ht="12.75">
      <c r="B6" s="53" t="s">
        <v>50</v>
      </c>
      <c r="C6" s="38">
        <v>5</v>
      </c>
      <c r="D6" s="38">
        <v>1</v>
      </c>
      <c r="E6" s="38">
        <v>1</v>
      </c>
      <c r="F6" s="38">
        <v>1</v>
      </c>
      <c r="G6" s="38"/>
      <c r="H6" s="38"/>
      <c r="I6" s="38">
        <v>8</v>
      </c>
      <c r="J6" s="38"/>
      <c r="K6" s="38"/>
      <c r="L6" s="38"/>
      <c r="N6" s="53" t="s">
        <v>50</v>
      </c>
      <c r="O6" s="41">
        <f aca="true" t="shared" si="2" ref="O6:O11">C6*O$1</f>
        <v>1</v>
      </c>
      <c r="P6" s="41">
        <f t="shared" si="1"/>
        <v>0.25</v>
      </c>
      <c r="Q6" s="41">
        <f t="shared" si="1"/>
        <v>1</v>
      </c>
      <c r="R6" s="41">
        <f t="shared" si="1"/>
        <v>0.5</v>
      </c>
      <c r="S6" s="41">
        <f t="shared" si="1"/>
        <v>0</v>
      </c>
      <c r="T6" s="41">
        <f t="shared" si="1"/>
        <v>0</v>
      </c>
      <c r="U6" s="41">
        <f t="shared" si="1"/>
        <v>0.6153846153846154</v>
      </c>
      <c r="V6" s="41">
        <f t="shared" si="1"/>
        <v>0</v>
      </c>
      <c r="W6" s="41">
        <f t="shared" si="1"/>
        <v>0</v>
      </c>
      <c r="X6" s="42">
        <f aca="true" t="shared" si="3" ref="X6:X11">SUM(O6:W6)</f>
        <v>3.3653846153846154</v>
      </c>
      <c r="Y6" s="43">
        <f aca="true" t="shared" si="4" ref="Y6:Y11">ROUND(X6*Y$2,2)</f>
        <v>1.74</v>
      </c>
    </row>
    <row r="7" spans="2:25" s="16" customFormat="1" ht="12.75">
      <c r="B7" s="53" t="s">
        <v>51</v>
      </c>
      <c r="C7" s="38">
        <v>1</v>
      </c>
      <c r="D7" s="38">
        <v>5</v>
      </c>
      <c r="E7" s="38">
        <v>1</v>
      </c>
      <c r="F7" s="38">
        <v>2</v>
      </c>
      <c r="G7" s="38">
        <v>1</v>
      </c>
      <c r="H7" s="38"/>
      <c r="I7" s="38">
        <v>13</v>
      </c>
      <c r="J7" s="38"/>
      <c r="K7" s="38"/>
      <c r="L7" s="38"/>
      <c r="N7" s="53" t="s">
        <v>51</v>
      </c>
      <c r="O7" s="41">
        <f t="shared" si="2"/>
        <v>0.2</v>
      </c>
      <c r="P7" s="41">
        <f t="shared" si="1"/>
        <v>1.25</v>
      </c>
      <c r="Q7" s="41">
        <f t="shared" si="1"/>
        <v>1</v>
      </c>
      <c r="R7" s="41">
        <f t="shared" si="1"/>
        <v>1</v>
      </c>
      <c r="S7" s="41">
        <f t="shared" si="1"/>
        <v>4</v>
      </c>
      <c r="T7" s="41">
        <f t="shared" si="1"/>
        <v>0</v>
      </c>
      <c r="U7" s="41">
        <f t="shared" si="1"/>
        <v>1</v>
      </c>
      <c r="V7" s="41">
        <f t="shared" si="1"/>
        <v>0</v>
      </c>
      <c r="W7" s="41">
        <f t="shared" si="1"/>
        <v>0</v>
      </c>
      <c r="X7" s="42">
        <f t="shared" si="3"/>
        <v>8.45</v>
      </c>
      <c r="Y7" s="43">
        <f t="shared" si="4"/>
        <v>4.38</v>
      </c>
    </row>
    <row r="8" spans="2:25" s="16" customFormat="1" ht="12.75">
      <c r="B8" s="53" t="s">
        <v>52</v>
      </c>
      <c r="C8" s="38"/>
      <c r="D8" s="38">
        <v>2</v>
      </c>
      <c r="E8" s="38"/>
      <c r="F8" s="38"/>
      <c r="G8" s="38"/>
      <c r="H8" s="38"/>
      <c r="I8" s="38">
        <v>2</v>
      </c>
      <c r="J8" s="38"/>
      <c r="K8" s="38"/>
      <c r="L8" s="38"/>
      <c r="N8" s="53" t="s">
        <v>52</v>
      </c>
      <c r="O8" s="41">
        <f t="shared" si="2"/>
        <v>0</v>
      </c>
      <c r="P8" s="41">
        <f t="shared" si="1"/>
        <v>0.5</v>
      </c>
      <c r="Q8" s="41">
        <f t="shared" si="1"/>
        <v>0</v>
      </c>
      <c r="R8" s="41">
        <f t="shared" si="1"/>
        <v>0</v>
      </c>
      <c r="S8" s="41">
        <f t="shared" si="1"/>
        <v>0</v>
      </c>
      <c r="T8" s="41">
        <f t="shared" si="1"/>
        <v>0</v>
      </c>
      <c r="U8" s="41">
        <f t="shared" si="1"/>
        <v>0.15384615384615385</v>
      </c>
      <c r="V8" s="41">
        <f t="shared" si="1"/>
        <v>0</v>
      </c>
      <c r="W8" s="41">
        <f t="shared" si="1"/>
        <v>0</v>
      </c>
      <c r="X8" s="42">
        <f t="shared" si="3"/>
        <v>0.6538461538461539</v>
      </c>
      <c r="Y8" s="43">
        <f t="shared" si="4"/>
        <v>0.34</v>
      </c>
    </row>
    <row r="9" spans="2:25" ht="12.75">
      <c r="B9" s="53" t="s">
        <v>53</v>
      </c>
      <c r="C9" s="37"/>
      <c r="D9" s="37">
        <v>3</v>
      </c>
      <c r="E9" s="37"/>
      <c r="F9" s="37">
        <v>1</v>
      </c>
      <c r="G9" s="37"/>
      <c r="H9" s="37"/>
      <c r="I9" s="37">
        <v>3</v>
      </c>
      <c r="J9" s="37"/>
      <c r="K9" s="37"/>
      <c r="L9" s="37"/>
      <c r="N9" s="53" t="s">
        <v>53</v>
      </c>
      <c r="O9" s="41">
        <f t="shared" si="2"/>
        <v>0</v>
      </c>
      <c r="P9" s="41">
        <f t="shared" si="1"/>
        <v>0.75</v>
      </c>
      <c r="Q9" s="41">
        <f t="shared" si="1"/>
        <v>0</v>
      </c>
      <c r="R9" s="41">
        <f t="shared" si="1"/>
        <v>0.5</v>
      </c>
      <c r="S9" s="41">
        <f t="shared" si="1"/>
        <v>0</v>
      </c>
      <c r="T9" s="41">
        <f t="shared" si="1"/>
        <v>0</v>
      </c>
      <c r="U9" s="41">
        <f t="shared" si="1"/>
        <v>0.23076923076923078</v>
      </c>
      <c r="V9" s="41">
        <f t="shared" si="1"/>
        <v>0</v>
      </c>
      <c r="W9" s="41">
        <f t="shared" si="1"/>
        <v>0</v>
      </c>
      <c r="X9" s="42">
        <f t="shared" si="3"/>
        <v>1.4807692307692308</v>
      </c>
      <c r="Y9" s="43">
        <f t="shared" si="4"/>
        <v>0.77</v>
      </c>
    </row>
    <row r="10" spans="2:25" s="16" customFormat="1" ht="12.75">
      <c r="B10" s="52" t="s">
        <v>54</v>
      </c>
      <c r="C10" s="38"/>
      <c r="D10" s="38">
        <v>8</v>
      </c>
      <c r="E10" s="38">
        <v>3</v>
      </c>
      <c r="F10" s="38"/>
      <c r="G10" s="38"/>
      <c r="H10" s="38">
        <v>1</v>
      </c>
      <c r="I10" s="38">
        <v>4</v>
      </c>
      <c r="J10" s="38"/>
      <c r="K10" s="38">
        <v>1</v>
      </c>
      <c r="L10" s="38"/>
      <c r="N10" s="52" t="s">
        <v>54</v>
      </c>
      <c r="O10" s="41">
        <f t="shared" si="2"/>
        <v>0</v>
      </c>
      <c r="P10" s="41">
        <f t="shared" si="1"/>
        <v>2</v>
      </c>
      <c r="Q10" s="41">
        <f t="shared" si="1"/>
        <v>3</v>
      </c>
      <c r="R10" s="41">
        <f t="shared" si="1"/>
        <v>0</v>
      </c>
      <c r="S10" s="41">
        <f t="shared" si="1"/>
        <v>0</v>
      </c>
      <c r="T10" s="41">
        <f t="shared" si="1"/>
        <v>6</v>
      </c>
      <c r="U10" s="41">
        <f t="shared" si="1"/>
        <v>0.3076923076923077</v>
      </c>
      <c r="V10" s="41">
        <f t="shared" si="1"/>
        <v>0</v>
      </c>
      <c r="W10" s="41">
        <f t="shared" si="1"/>
        <v>8</v>
      </c>
      <c r="X10" s="42">
        <f t="shared" si="3"/>
        <v>19.307692307692307</v>
      </c>
      <c r="Y10" s="43">
        <f t="shared" si="4"/>
        <v>10</v>
      </c>
    </row>
    <row r="11" spans="2:25" ht="12.75">
      <c r="B11" s="52" t="s">
        <v>55</v>
      </c>
      <c r="C11" s="37">
        <v>1</v>
      </c>
      <c r="D11" s="37">
        <v>1</v>
      </c>
      <c r="E11" s="37"/>
      <c r="F11" s="37"/>
      <c r="G11" s="37"/>
      <c r="H11" s="37"/>
      <c r="I11" s="37">
        <v>1</v>
      </c>
      <c r="J11" s="37"/>
      <c r="K11" s="37"/>
      <c r="L11" s="37"/>
      <c r="N11" s="52" t="s">
        <v>55</v>
      </c>
      <c r="O11" s="41">
        <f t="shared" si="2"/>
        <v>0.2</v>
      </c>
      <c r="P11" s="41">
        <f t="shared" si="1"/>
        <v>0.25</v>
      </c>
      <c r="Q11" s="41">
        <f t="shared" si="1"/>
        <v>0</v>
      </c>
      <c r="R11" s="41">
        <f t="shared" si="1"/>
        <v>0</v>
      </c>
      <c r="S11" s="41">
        <f t="shared" si="1"/>
        <v>0</v>
      </c>
      <c r="T11" s="41">
        <f t="shared" si="1"/>
        <v>0</v>
      </c>
      <c r="U11" s="41">
        <f t="shared" si="1"/>
        <v>0.07692307692307693</v>
      </c>
      <c r="V11" s="41">
        <f t="shared" si="1"/>
        <v>0</v>
      </c>
      <c r="W11" s="41">
        <f t="shared" si="1"/>
        <v>0</v>
      </c>
      <c r="X11" s="42">
        <f t="shared" si="3"/>
        <v>0.5269230769230769</v>
      </c>
      <c r="Y11" s="43">
        <f t="shared" si="4"/>
        <v>0.27</v>
      </c>
    </row>
    <row r="12" spans="2:24" ht="12.75">
      <c r="B12" s="14"/>
      <c r="C12" s="39">
        <f>MAX(C5:C11)</f>
        <v>5</v>
      </c>
      <c r="D12" s="39">
        <f aca="true" t="shared" si="5" ref="D12:K12">MAX(D5:D11)</f>
        <v>8</v>
      </c>
      <c r="E12" s="39">
        <f t="shared" si="5"/>
        <v>3</v>
      </c>
      <c r="F12" s="39">
        <f t="shared" si="5"/>
        <v>2</v>
      </c>
      <c r="G12" s="39">
        <f t="shared" si="5"/>
        <v>1</v>
      </c>
      <c r="H12" s="39">
        <f t="shared" si="5"/>
        <v>1</v>
      </c>
      <c r="I12" s="39">
        <f t="shared" si="5"/>
        <v>13</v>
      </c>
      <c r="J12" s="39">
        <f t="shared" si="5"/>
        <v>0</v>
      </c>
      <c r="K12" s="39">
        <f t="shared" si="5"/>
        <v>1</v>
      </c>
      <c r="L12" s="40">
        <v>5</v>
      </c>
      <c r="N12" s="14"/>
      <c r="X12" s="14"/>
    </row>
    <row r="13" spans="2:24" ht="12.75">
      <c r="B13" s="14" t="s">
        <v>56</v>
      </c>
      <c r="C13" s="39"/>
      <c r="D13" s="39"/>
      <c r="E13" s="39"/>
      <c r="F13" s="39"/>
      <c r="G13" s="39"/>
      <c r="H13" s="39"/>
      <c r="I13" s="39"/>
      <c r="J13" s="39"/>
      <c r="K13" s="39"/>
      <c r="L13" s="40"/>
      <c r="N13" s="14" t="s">
        <v>56</v>
      </c>
      <c r="O13">
        <f>O16/C24</f>
        <v>1</v>
      </c>
      <c r="P13">
        <f>P16/D24</f>
        <v>0.2222222222222222</v>
      </c>
      <c r="Q13">
        <f>Q16/E24</f>
        <v>0.6</v>
      </c>
      <c r="X13" s="14">
        <v>5</v>
      </c>
    </row>
    <row r="14" spans="2:25" ht="12.75">
      <c r="B14" s="15"/>
      <c r="C14" s="62" t="s">
        <v>57</v>
      </c>
      <c r="D14" s="62"/>
      <c r="E14" s="62"/>
      <c r="F14" s="62" t="s">
        <v>58</v>
      </c>
      <c r="G14" s="62"/>
      <c r="H14" s="62"/>
      <c r="I14" s="62" t="s">
        <v>59</v>
      </c>
      <c r="J14" s="62"/>
      <c r="K14" s="62"/>
      <c r="L14" s="62" t="s">
        <v>43</v>
      </c>
      <c r="N14" s="15"/>
      <c r="O14" s="62" t="s">
        <v>57</v>
      </c>
      <c r="P14" s="62"/>
      <c r="Q14" s="62"/>
      <c r="R14" s="62" t="s">
        <v>58</v>
      </c>
      <c r="S14" s="62"/>
      <c r="T14" s="62"/>
      <c r="U14" s="62" t="s">
        <v>59</v>
      </c>
      <c r="V14" s="62"/>
      <c r="W14" s="62"/>
      <c r="X14" s="63" t="s">
        <v>43</v>
      </c>
      <c r="Y14" s="61">
        <f>X13/MAX(X17:X23)</f>
        <v>1</v>
      </c>
    </row>
    <row r="15" spans="2:25" ht="12.75">
      <c r="B15" s="15"/>
      <c r="C15" s="15" t="s">
        <v>44</v>
      </c>
      <c r="D15" s="15" t="s">
        <v>45</v>
      </c>
      <c r="E15" s="15" t="s">
        <v>46</v>
      </c>
      <c r="F15" s="15" t="s">
        <v>44</v>
      </c>
      <c r="G15" s="15" t="s">
        <v>45</v>
      </c>
      <c r="H15" s="15" t="s">
        <v>46</v>
      </c>
      <c r="I15" s="15" t="s">
        <v>44</v>
      </c>
      <c r="J15" s="15" t="s">
        <v>45</v>
      </c>
      <c r="K15" s="15" t="s">
        <v>46</v>
      </c>
      <c r="L15" s="62"/>
      <c r="N15" s="15"/>
      <c r="O15" s="15" t="s">
        <v>44</v>
      </c>
      <c r="P15" s="15" t="s">
        <v>45</v>
      </c>
      <c r="Q15" s="15" t="s">
        <v>46</v>
      </c>
      <c r="R15" s="15" t="s">
        <v>44</v>
      </c>
      <c r="S15" s="15" t="s">
        <v>45</v>
      </c>
      <c r="T15" s="15" t="s">
        <v>46</v>
      </c>
      <c r="U15" s="15" t="s">
        <v>44</v>
      </c>
      <c r="V15" s="15" t="s">
        <v>45</v>
      </c>
      <c r="W15" s="15" t="s">
        <v>46</v>
      </c>
      <c r="X15" s="63"/>
      <c r="Y15" s="61"/>
    </row>
    <row r="16" spans="2:25" ht="12.75">
      <c r="B16" s="15" t="s">
        <v>47</v>
      </c>
      <c r="C16" s="15">
        <v>1</v>
      </c>
      <c r="D16" s="15">
        <v>2</v>
      </c>
      <c r="E16" s="15">
        <v>3</v>
      </c>
      <c r="F16" s="15">
        <v>1</v>
      </c>
      <c r="G16" s="15">
        <v>4</v>
      </c>
      <c r="H16" s="15">
        <v>6</v>
      </c>
      <c r="I16" s="15">
        <v>1</v>
      </c>
      <c r="J16" s="15">
        <v>7</v>
      </c>
      <c r="K16" s="15">
        <v>8</v>
      </c>
      <c r="L16" s="62"/>
      <c r="N16" s="15" t="s">
        <v>47</v>
      </c>
      <c r="O16" s="15">
        <v>1</v>
      </c>
      <c r="P16" s="15">
        <v>2</v>
      </c>
      <c r="Q16" s="15">
        <v>3</v>
      </c>
      <c r="R16" s="15">
        <v>1</v>
      </c>
      <c r="S16" s="15">
        <v>4</v>
      </c>
      <c r="T16" s="15">
        <v>6</v>
      </c>
      <c r="U16" s="15">
        <v>1</v>
      </c>
      <c r="V16" s="15">
        <v>7</v>
      </c>
      <c r="W16" s="15">
        <v>8</v>
      </c>
      <c r="X16" s="63"/>
      <c r="Y16" s="61"/>
    </row>
    <row r="17" spans="2:25" ht="12.75">
      <c r="B17" s="52" t="s">
        <v>48</v>
      </c>
      <c r="C17" s="4"/>
      <c r="D17" s="4"/>
      <c r="E17" s="4"/>
      <c r="F17" s="4"/>
      <c r="G17" s="4"/>
      <c r="H17" s="4"/>
      <c r="I17" s="4"/>
      <c r="J17" s="4"/>
      <c r="K17" s="4"/>
      <c r="L17" s="4" t="s">
        <v>49</v>
      </c>
      <c r="N17" s="52" t="s">
        <v>48</v>
      </c>
      <c r="O17" s="4">
        <f>C17*O$13</f>
        <v>0</v>
      </c>
      <c r="P17" s="4">
        <f aca="true" t="shared" si="6" ref="P17:W23">D17*P$13</f>
        <v>0</v>
      </c>
      <c r="Q17" s="4">
        <f t="shared" si="6"/>
        <v>0</v>
      </c>
      <c r="R17" s="4">
        <f t="shared" si="6"/>
        <v>0</v>
      </c>
      <c r="S17" s="4">
        <f t="shared" si="6"/>
        <v>0</v>
      </c>
      <c r="T17" s="4">
        <f t="shared" si="6"/>
        <v>0</v>
      </c>
      <c r="U17" s="4">
        <f t="shared" si="6"/>
        <v>0</v>
      </c>
      <c r="V17" s="4">
        <f t="shared" si="6"/>
        <v>0</v>
      </c>
      <c r="W17" s="4">
        <f t="shared" si="6"/>
        <v>0</v>
      </c>
      <c r="X17" s="42">
        <f>SUM(O17:W17)</f>
        <v>0</v>
      </c>
      <c r="Y17" s="46">
        <f>ROUND(X17*Y$14,2)</f>
        <v>0</v>
      </c>
    </row>
    <row r="18" spans="2:25" s="16" customFormat="1" ht="12.75">
      <c r="B18" s="53" t="s">
        <v>50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N18" s="53" t="s">
        <v>50</v>
      </c>
      <c r="O18" s="4">
        <f aca="true" t="shared" si="7" ref="O18:O23">C18*O$13</f>
        <v>0</v>
      </c>
      <c r="P18" s="4">
        <f t="shared" si="6"/>
        <v>0</v>
      </c>
      <c r="Q18" s="4">
        <f t="shared" si="6"/>
        <v>0</v>
      </c>
      <c r="R18" s="4">
        <f t="shared" si="6"/>
        <v>0</v>
      </c>
      <c r="S18" s="4">
        <f t="shared" si="6"/>
        <v>0</v>
      </c>
      <c r="T18" s="4">
        <f t="shared" si="6"/>
        <v>0</v>
      </c>
      <c r="U18" s="4">
        <f t="shared" si="6"/>
        <v>0</v>
      </c>
      <c r="V18" s="4">
        <f t="shared" si="6"/>
        <v>0</v>
      </c>
      <c r="W18" s="4">
        <f t="shared" si="6"/>
        <v>0</v>
      </c>
      <c r="X18" s="42">
        <f aca="true" t="shared" si="8" ref="X18:X23">SUM(O18:W18)</f>
        <v>0</v>
      </c>
      <c r="Y18" s="46">
        <f aca="true" t="shared" si="9" ref="Y18:Y23">ROUND(X18*Y$14,2)</f>
        <v>0</v>
      </c>
    </row>
    <row r="19" spans="2:25" s="16" customFormat="1" ht="12.75">
      <c r="B19" s="53" t="s">
        <v>51</v>
      </c>
      <c r="C19" s="17">
        <v>1</v>
      </c>
      <c r="D19" s="17">
        <v>7</v>
      </c>
      <c r="E19" s="17">
        <v>1</v>
      </c>
      <c r="F19" s="17"/>
      <c r="G19" s="17"/>
      <c r="H19" s="17"/>
      <c r="I19" s="17"/>
      <c r="J19" s="17"/>
      <c r="K19" s="17"/>
      <c r="L19" s="17"/>
      <c r="N19" s="53" t="s">
        <v>51</v>
      </c>
      <c r="O19" s="4">
        <f t="shared" si="7"/>
        <v>1</v>
      </c>
      <c r="P19" s="4">
        <f t="shared" si="6"/>
        <v>1.5555555555555554</v>
      </c>
      <c r="Q19" s="4">
        <f t="shared" si="6"/>
        <v>0.6</v>
      </c>
      <c r="R19" s="4">
        <f t="shared" si="6"/>
        <v>0</v>
      </c>
      <c r="S19" s="4">
        <f t="shared" si="6"/>
        <v>0</v>
      </c>
      <c r="T19" s="4">
        <f t="shared" si="6"/>
        <v>0</v>
      </c>
      <c r="U19" s="4">
        <f t="shared" si="6"/>
        <v>0</v>
      </c>
      <c r="V19" s="4">
        <f t="shared" si="6"/>
        <v>0</v>
      </c>
      <c r="W19" s="4">
        <f t="shared" si="6"/>
        <v>0</v>
      </c>
      <c r="X19" s="42">
        <f t="shared" si="8"/>
        <v>3.1555555555555554</v>
      </c>
      <c r="Y19" s="46">
        <f t="shared" si="9"/>
        <v>3.16</v>
      </c>
    </row>
    <row r="20" spans="2:25" s="16" customFormat="1" ht="12.75">
      <c r="B20" s="53" t="s">
        <v>52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N20" s="53" t="s">
        <v>52</v>
      </c>
      <c r="O20" s="4">
        <f t="shared" si="7"/>
        <v>0</v>
      </c>
      <c r="P20" s="4">
        <f t="shared" si="6"/>
        <v>0</v>
      </c>
      <c r="Q20" s="4">
        <f t="shared" si="6"/>
        <v>0</v>
      </c>
      <c r="R20" s="4">
        <f t="shared" si="6"/>
        <v>0</v>
      </c>
      <c r="S20" s="4">
        <f t="shared" si="6"/>
        <v>0</v>
      </c>
      <c r="T20" s="4">
        <f t="shared" si="6"/>
        <v>0</v>
      </c>
      <c r="U20" s="4">
        <f t="shared" si="6"/>
        <v>0</v>
      </c>
      <c r="V20" s="4">
        <f t="shared" si="6"/>
        <v>0</v>
      </c>
      <c r="W20" s="4">
        <f t="shared" si="6"/>
        <v>0</v>
      </c>
      <c r="X20" s="42">
        <f t="shared" si="8"/>
        <v>0</v>
      </c>
      <c r="Y20" s="46">
        <f t="shared" si="9"/>
        <v>0</v>
      </c>
    </row>
    <row r="21" spans="2:25" ht="12.75">
      <c r="B21" s="53" t="s">
        <v>53</v>
      </c>
      <c r="C21" s="4"/>
      <c r="D21" s="4"/>
      <c r="E21" s="4"/>
      <c r="F21" s="4"/>
      <c r="G21" s="4"/>
      <c r="H21" s="4"/>
      <c r="I21" s="4"/>
      <c r="J21" s="4"/>
      <c r="K21" s="4"/>
      <c r="L21" s="4"/>
      <c r="N21" s="53" t="s">
        <v>53</v>
      </c>
      <c r="O21" s="4">
        <f t="shared" si="7"/>
        <v>0</v>
      </c>
      <c r="P21" s="4">
        <f t="shared" si="6"/>
        <v>0</v>
      </c>
      <c r="Q21" s="4">
        <f t="shared" si="6"/>
        <v>0</v>
      </c>
      <c r="R21" s="4">
        <f t="shared" si="6"/>
        <v>0</v>
      </c>
      <c r="S21" s="4">
        <f t="shared" si="6"/>
        <v>0</v>
      </c>
      <c r="T21" s="4">
        <f t="shared" si="6"/>
        <v>0</v>
      </c>
      <c r="U21" s="4">
        <f t="shared" si="6"/>
        <v>0</v>
      </c>
      <c r="V21" s="4">
        <f t="shared" si="6"/>
        <v>0</v>
      </c>
      <c r="W21" s="4">
        <f t="shared" si="6"/>
        <v>0</v>
      </c>
      <c r="X21" s="42">
        <f t="shared" si="8"/>
        <v>0</v>
      </c>
      <c r="Y21" s="46">
        <f t="shared" si="9"/>
        <v>0</v>
      </c>
    </row>
    <row r="22" spans="2:25" ht="12.75">
      <c r="B22" s="52" t="s">
        <v>54</v>
      </c>
      <c r="C22" s="4"/>
      <c r="D22" s="4"/>
      <c r="E22" s="4"/>
      <c r="F22" s="4"/>
      <c r="G22" s="4"/>
      <c r="H22" s="4"/>
      <c r="I22" s="4"/>
      <c r="J22" s="4"/>
      <c r="K22" s="4"/>
      <c r="L22" s="4"/>
      <c r="N22" s="52" t="s">
        <v>54</v>
      </c>
      <c r="O22" s="4">
        <f t="shared" si="7"/>
        <v>0</v>
      </c>
      <c r="P22" s="4">
        <f t="shared" si="6"/>
        <v>0</v>
      </c>
      <c r="Q22" s="4">
        <f t="shared" si="6"/>
        <v>0</v>
      </c>
      <c r="R22" s="4">
        <f t="shared" si="6"/>
        <v>0</v>
      </c>
      <c r="S22" s="4">
        <f t="shared" si="6"/>
        <v>0</v>
      </c>
      <c r="T22" s="4">
        <f t="shared" si="6"/>
        <v>0</v>
      </c>
      <c r="U22" s="4">
        <f t="shared" si="6"/>
        <v>0</v>
      </c>
      <c r="V22" s="4">
        <f t="shared" si="6"/>
        <v>0</v>
      </c>
      <c r="W22" s="4">
        <f t="shared" si="6"/>
        <v>0</v>
      </c>
      <c r="X22" s="42">
        <f t="shared" si="8"/>
        <v>0</v>
      </c>
      <c r="Y22" s="46">
        <f t="shared" si="9"/>
        <v>0</v>
      </c>
    </row>
    <row r="23" spans="2:25" ht="12.75">
      <c r="B23" s="52" t="s">
        <v>55</v>
      </c>
      <c r="C23" s="4"/>
      <c r="D23" s="4">
        <v>9</v>
      </c>
      <c r="E23" s="4">
        <v>5</v>
      </c>
      <c r="F23" s="4"/>
      <c r="G23" s="4"/>
      <c r="H23" s="4"/>
      <c r="I23" s="4"/>
      <c r="J23" s="4"/>
      <c r="K23" s="4"/>
      <c r="L23" s="4"/>
      <c r="N23" s="52" t="s">
        <v>55</v>
      </c>
      <c r="O23" s="4">
        <f t="shared" si="7"/>
        <v>0</v>
      </c>
      <c r="P23" s="4">
        <f t="shared" si="6"/>
        <v>2</v>
      </c>
      <c r="Q23" s="4">
        <f t="shared" si="6"/>
        <v>3</v>
      </c>
      <c r="R23" s="4">
        <f t="shared" si="6"/>
        <v>0</v>
      </c>
      <c r="S23" s="4">
        <f t="shared" si="6"/>
        <v>0</v>
      </c>
      <c r="T23" s="4">
        <f t="shared" si="6"/>
        <v>0</v>
      </c>
      <c r="U23" s="4">
        <f t="shared" si="6"/>
        <v>0</v>
      </c>
      <c r="V23" s="4">
        <f t="shared" si="6"/>
        <v>0</v>
      </c>
      <c r="W23" s="4">
        <f t="shared" si="6"/>
        <v>0</v>
      </c>
      <c r="X23" s="42">
        <f t="shared" si="8"/>
        <v>5</v>
      </c>
      <c r="Y23" s="46">
        <f t="shared" si="9"/>
        <v>5</v>
      </c>
    </row>
    <row r="24" spans="2:24" ht="12.75">
      <c r="B24" s="14"/>
      <c r="C24">
        <f>MAX(C17:C23)</f>
        <v>1</v>
      </c>
      <c r="D24">
        <f aca="true" t="shared" si="10" ref="D24:K24">MAX(D17:D23)</f>
        <v>9</v>
      </c>
      <c r="E24">
        <f t="shared" si="10"/>
        <v>5</v>
      </c>
      <c r="F24">
        <f t="shared" si="10"/>
        <v>0</v>
      </c>
      <c r="G24">
        <f t="shared" si="10"/>
        <v>0</v>
      </c>
      <c r="H24">
        <f t="shared" si="10"/>
        <v>0</v>
      </c>
      <c r="I24">
        <f t="shared" si="10"/>
        <v>0</v>
      </c>
      <c r="J24">
        <f t="shared" si="10"/>
        <v>0</v>
      </c>
      <c r="K24">
        <f t="shared" si="10"/>
        <v>0</v>
      </c>
      <c r="L24" s="14">
        <v>5</v>
      </c>
      <c r="N24" s="14"/>
      <c r="X24" s="14"/>
    </row>
    <row r="25" spans="2:24" ht="12.75">
      <c r="B25" s="14" t="s">
        <v>60</v>
      </c>
      <c r="L25" s="14"/>
      <c r="N25" s="14" t="s">
        <v>60</v>
      </c>
      <c r="O25">
        <f>O28/C36</f>
        <v>0.1111111111111111</v>
      </c>
      <c r="P25">
        <f aca="true" t="shared" si="11" ref="P25:W25">P28/D36</f>
        <v>1</v>
      </c>
      <c r="Q25">
        <f t="shared" si="11"/>
        <v>0.75</v>
      </c>
      <c r="R25">
        <f t="shared" si="11"/>
        <v>0.25</v>
      </c>
      <c r="U25">
        <f t="shared" si="11"/>
        <v>0.3333333333333333</v>
      </c>
      <c r="V25">
        <f t="shared" si="11"/>
        <v>7</v>
      </c>
      <c r="W25">
        <f t="shared" si="11"/>
        <v>8</v>
      </c>
      <c r="X25" s="14">
        <v>5</v>
      </c>
    </row>
    <row r="26" spans="2:25" ht="12.75">
      <c r="B26" s="15"/>
      <c r="C26" s="62" t="s">
        <v>40</v>
      </c>
      <c r="D26" s="62"/>
      <c r="E26" s="62"/>
      <c r="F26" s="62" t="s">
        <v>41</v>
      </c>
      <c r="G26" s="62"/>
      <c r="H26" s="62"/>
      <c r="I26" s="62" t="s">
        <v>42</v>
      </c>
      <c r="J26" s="62"/>
      <c r="K26" s="62"/>
      <c r="L26" s="62" t="s">
        <v>43</v>
      </c>
      <c r="N26" s="15"/>
      <c r="O26" s="62" t="s">
        <v>40</v>
      </c>
      <c r="P26" s="62"/>
      <c r="Q26" s="62"/>
      <c r="R26" s="62" t="s">
        <v>41</v>
      </c>
      <c r="S26" s="62"/>
      <c r="T26" s="62"/>
      <c r="U26" s="62" t="s">
        <v>42</v>
      </c>
      <c r="V26" s="62"/>
      <c r="W26" s="62"/>
      <c r="X26" s="63" t="s">
        <v>43</v>
      </c>
      <c r="Y26" s="61">
        <f>X25/MAX(X29:X35)</f>
        <v>0.24861878453038674</v>
      </c>
    </row>
    <row r="27" spans="2:25" ht="12.75">
      <c r="B27" s="15"/>
      <c r="C27" s="15" t="s">
        <v>44</v>
      </c>
      <c r="D27" s="15" t="s">
        <v>45</v>
      </c>
      <c r="E27" s="15" t="s">
        <v>46</v>
      </c>
      <c r="F27" s="15" t="s">
        <v>44</v>
      </c>
      <c r="G27" s="15" t="s">
        <v>45</v>
      </c>
      <c r="H27" s="15" t="s">
        <v>46</v>
      </c>
      <c r="I27" s="15" t="s">
        <v>44</v>
      </c>
      <c r="J27" s="15" t="s">
        <v>45</v>
      </c>
      <c r="K27" s="15" t="s">
        <v>46</v>
      </c>
      <c r="L27" s="62"/>
      <c r="N27" s="15"/>
      <c r="O27" s="15" t="s">
        <v>44</v>
      </c>
      <c r="P27" s="15" t="s">
        <v>45</v>
      </c>
      <c r="Q27" s="15" t="s">
        <v>46</v>
      </c>
      <c r="R27" s="15" t="s">
        <v>44</v>
      </c>
      <c r="S27" s="15" t="s">
        <v>45</v>
      </c>
      <c r="T27" s="15" t="s">
        <v>46</v>
      </c>
      <c r="U27" s="15" t="s">
        <v>44</v>
      </c>
      <c r="V27" s="15" t="s">
        <v>45</v>
      </c>
      <c r="W27" s="15" t="s">
        <v>46</v>
      </c>
      <c r="X27" s="63"/>
      <c r="Y27" s="61"/>
    </row>
    <row r="28" spans="2:25" ht="12.75">
      <c r="B28" s="15" t="s">
        <v>47</v>
      </c>
      <c r="C28" s="15">
        <v>1</v>
      </c>
      <c r="D28" s="15">
        <v>2</v>
      </c>
      <c r="E28" s="15">
        <v>3</v>
      </c>
      <c r="F28" s="15">
        <v>1</v>
      </c>
      <c r="G28" s="15">
        <v>4</v>
      </c>
      <c r="H28" s="15">
        <v>6</v>
      </c>
      <c r="I28" s="15">
        <v>1</v>
      </c>
      <c r="J28" s="15">
        <v>7</v>
      </c>
      <c r="K28" s="15">
        <v>8</v>
      </c>
      <c r="L28" s="62"/>
      <c r="N28" s="15" t="s">
        <v>47</v>
      </c>
      <c r="O28" s="15">
        <v>1</v>
      </c>
      <c r="P28" s="15">
        <v>2</v>
      </c>
      <c r="Q28" s="15">
        <v>3</v>
      </c>
      <c r="R28" s="15">
        <v>1</v>
      </c>
      <c r="S28" s="15">
        <v>4</v>
      </c>
      <c r="T28" s="15">
        <v>6</v>
      </c>
      <c r="U28" s="15">
        <v>1</v>
      </c>
      <c r="V28" s="15">
        <v>7</v>
      </c>
      <c r="W28" s="15">
        <v>8</v>
      </c>
      <c r="X28" s="63"/>
      <c r="Y28" s="61"/>
    </row>
    <row r="29" spans="2:25" ht="12.75">
      <c r="B29" s="52" t="s">
        <v>48</v>
      </c>
      <c r="C29" s="4"/>
      <c r="D29" s="4"/>
      <c r="E29" s="4"/>
      <c r="F29" s="4"/>
      <c r="G29" s="4"/>
      <c r="H29" s="4"/>
      <c r="I29" s="4"/>
      <c r="J29" s="4"/>
      <c r="K29" s="4"/>
      <c r="L29" s="4" t="s">
        <v>49</v>
      </c>
      <c r="N29" s="52" t="s">
        <v>48</v>
      </c>
      <c r="O29" s="4">
        <f>C29*O$25</f>
        <v>0</v>
      </c>
      <c r="P29" s="4">
        <f aca="true" t="shared" si="12" ref="P29:W35">D29*P$25</f>
        <v>0</v>
      </c>
      <c r="Q29" s="4">
        <f t="shared" si="12"/>
        <v>0</v>
      </c>
      <c r="R29" s="4">
        <f t="shared" si="12"/>
        <v>0</v>
      </c>
      <c r="S29" s="4">
        <f t="shared" si="12"/>
        <v>0</v>
      </c>
      <c r="T29" s="4">
        <f t="shared" si="12"/>
        <v>0</v>
      </c>
      <c r="U29" s="4">
        <f t="shared" si="12"/>
        <v>0</v>
      </c>
      <c r="V29" s="4">
        <f t="shared" si="12"/>
        <v>0</v>
      </c>
      <c r="W29" s="4">
        <f t="shared" si="12"/>
        <v>0</v>
      </c>
      <c r="X29" s="42">
        <f>SUM(O29:W29)</f>
        <v>0</v>
      </c>
      <c r="Y29" s="46">
        <f>ROUND(X29*Y$26,2)</f>
        <v>0</v>
      </c>
    </row>
    <row r="30" spans="2:25" s="16" customFormat="1" ht="12.75">
      <c r="B30" s="53" t="s">
        <v>50</v>
      </c>
      <c r="C30" s="17">
        <v>9</v>
      </c>
      <c r="D30" s="17"/>
      <c r="E30" s="17"/>
      <c r="F30" s="17">
        <v>1</v>
      </c>
      <c r="G30" s="17"/>
      <c r="H30" s="17"/>
      <c r="I30" s="17"/>
      <c r="J30" s="17"/>
      <c r="K30" s="17"/>
      <c r="L30" s="17"/>
      <c r="N30" s="53" t="s">
        <v>50</v>
      </c>
      <c r="O30" s="4">
        <f aca="true" t="shared" si="13" ref="O30:O35">C30*O$25</f>
        <v>1</v>
      </c>
      <c r="P30" s="4">
        <f t="shared" si="12"/>
        <v>0</v>
      </c>
      <c r="Q30" s="4">
        <f t="shared" si="12"/>
        <v>0</v>
      </c>
      <c r="R30" s="4">
        <f t="shared" si="12"/>
        <v>0.25</v>
      </c>
      <c r="S30" s="4">
        <f t="shared" si="12"/>
        <v>0</v>
      </c>
      <c r="T30" s="4">
        <f t="shared" si="12"/>
        <v>0</v>
      </c>
      <c r="U30" s="4">
        <f t="shared" si="12"/>
        <v>0</v>
      </c>
      <c r="V30" s="4">
        <f t="shared" si="12"/>
        <v>0</v>
      </c>
      <c r="W30" s="4">
        <f t="shared" si="12"/>
        <v>0</v>
      </c>
      <c r="X30" s="42">
        <f aca="true" t="shared" si="14" ref="X30:X35">SUM(O30:W30)</f>
        <v>1.25</v>
      </c>
      <c r="Y30" s="46">
        <f aca="true" t="shared" si="15" ref="Y30:Y35">ROUND(X30*Y$26,2)</f>
        <v>0.31</v>
      </c>
    </row>
    <row r="31" spans="2:25" s="16" customFormat="1" ht="12.75">
      <c r="B31" s="53" t="s">
        <v>51</v>
      </c>
      <c r="C31" s="17"/>
      <c r="D31" s="17">
        <v>2</v>
      </c>
      <c r="E31" s="17">
        <v>4</v>
      </c>
      <c r="F31" s="17">
        <v>1</v>
      </c>
      <c r="G31" s="17"/>
      <c r="H31" s="17"/>
      <c r="I31" s="17"/>
      <c r="J31" s="17"/>
      <c r="K31" s="17"/>
      <c r="L31" s="17"/>
      <c r="N31" s="54" t="s">
        <v>51</v>
      </c>
      <c r="O31" s="4">
        <f t="shared" si="13"/>
        <v>0</v>
      </c>
      <c r="P31" s="4">
        <f t="shared" si="12"/>
        <v>2</v>
      </c>
      <c r="Q31" s="4">
        <f t="shared" si="12"/>
        <v>3</v>
      </c>
      <c r="R31" s="4">
        <f t="shared" si="12"/>
        <v>0.25</v>
      </c>
      <c r="S31" s="4">
        <f t="shared" si="12"/>
        <v>0</v>
      </c>
      <c r="T31" s="4">
        <f t="shared" si="12"/>
        <v>0</v>
      </c>
      <c r="U31" s="4">
        <f t="shared" si="12"/>
        <v>0</v>
      </c>
      <c r="V31" s="4">
        <f t="shared" si="12"/>
        <v>0</v>
      </c>
      <c r="W31" s="4">
        <f t="shared" si="12"/>
        <v>0</v>
      </c>
      <c r="X31" s="42">
        <f t="shared" si="14"/>
        <v>5.25</v>
      </c>
      <c r="Y31" s="46">
        <f t="shared" si="15"/>
        <v>1.31</v>
      </c>
    </row>
    <row r="32" spans="2:25" s="16" customFormat="1" ht="12.75">
      <c r="B32" s="53" t="s">
        <v>52</v>
      </c>
      <c r="C32" s="17">
        <v>1</v>
      </c>
      <c r="D32" s="17">
        <v>2</v>
      </c>
      <c r="E32" s="17">
        <v>2</v>
      </c>
      <c r="F32" s="17">
        <v>2</v>
      </c>
      <c r="G32" s="17"/>
      <c r="H32" s="17"/>
      <c r="I32" s="17">
        <v>3</v>
      </c>
      <c r="J32" s="17">
        <v>1</v>
      </c>
      <c r="K32" s="17">
        <v>1</v>
      </c>
      <c r="L32" s="17"/>
      <c r="N32" s="53" t="s">
        <v>52</v>
      </c>
      <c r="O32" s="4">
        <f t="shared" si="13"/>
        <v>0.1111111111111111</v>
      </c>
      <c r="P32" s="4">
        <f t="shared" si="12"/>
        <v>2</v>
      </c>
      <c r="Q32" s="4">
        <f t="shared" si="12"/>
        <v>1.5</v>
      </c>
      <c r="R32" s="4">
        <f t="shared" si="12"/>
        <v>0.5</v>
      </c>
      <c r="S32" s="4">
        <f t="shared" si="12"/>
        <v>0</v>
      </c>
      <c r="T32" s="4">
        <f t="shared" si="12"/>
        <v>0</v>
      </c>
      <c r="U32" s="4">
        <f t="shared" si="12"/>
        <v>1</v>
      </c>
      <c r="V32" s="4">
        <f t="shared" si="12"/>
        <v>7</v>
      </c>
      <c r="W32" s="4">
        <f t="shared" si="12"/>
        <v>8</v>
      </c>
      <c r="X32" s="42">
        <f t="shared" si="14"/>
        <v>20.11111111111111</v>
      </c>
      <c r="Y32" s="46">
        <f t="shared" si="15"/>
        <v>5</v>
      </c>
    </row>
    <row r="33" spans="2:25" ht="12.75">
      <c r="B33" s="53" t="s">
        <v>53</v>
      </c>
      <c r="C33" s="4">
        <v>3</v>
      </c>
      <c r="D33" s="4">
        <v>1</v>
      </c>
      <c r="E33" s="4">
        <v>3</v>
      </c>
      <c r="F33" s="4">
        <v>4</v>
      </c>
      <c r="G33" s="4"/>
      <c r="H33" s="4"/>
      <c r="I33" s="4"/>
      <c r="J33" s="4"/>
      <c r="K33" s="4"/>
      <c r="L33" s="4"/>
      <c r="N33" s="53" t="s">
        <v>53</v>
      </c>
      <c r="O33" s="4">
        <f t="shared" si="13"/>
        <v>0.3333333333333333</v>
      </c>
      <c r="P33" s="4">
        <f t="shared" si="12"/>
        <v>1</v>
      </c>
      <c r="Q33" s="4">
        <f t="shared" si="12"/>
        <v>2.25</v>
      </c>
      <c r="R33" s="4">
        <f t="shared" si="12"/>
        <v>1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2">
        <f t="shared" si="14"/>
        <v>4.583333333333333</v>
      </c>
      <c r="Y33" s="46">
        <f t="shared" si="15"/>
        <v>1.14</v>
      </c>
    </row>
    <row r="34" spans="2:25" ht="12.75">
      <c r="B34" s="52" t="s">
        <v>54</v>
      </c>
      <c r="C34" s="4">
        <v>3</v>
      </c>
      <c r="D34" s="4">
        <v>2</v>
      </c>
      <c r="E34" s="4">
        <v>1</v>
      </c>
      <c r="F34" s="4"/>
      <c r="G34" s="4"/>
      <c r="H34" s="4"/>
      <c r="I34" s="4"/>
      <c r="J34" s="4"/>
      <c r="K34" s="4"/>
      <c r="L34" s="4"/>
      <c r="N34" s="52" t="s">
        <v>54</v>
      </c>
      <c r="O34" s="4">
        <f t="shared" si="13"/>
        <v>0.3333333333333333</v>
      </c>
      <c r="P34" s="4">
        <f t="shared" si="12"/>
        <v>2</v>
      </c>
      <c r="Q34" s="4">
        <f t="shared" si="12"/>
        <v>0.75</v>
      </c>
      <c r="R34" s="4">
        <f t="shared" si="12"/>
        <v>0</v>
      </c>
      <c r="S34" s="4">
        <f t="shared" si="12"/>
        <v>0</v>
      </c>
      <c r="T34" s="4">
        <f t="shared" si="12"/>
        <v>0</v>
      </c>
      <c r="U34" s="4">
        <f t="shared" si="12"/>
        <v>0</v>
      </c>
      <c r="V34" s="4">
        <f t="shared" si="12"/>
        <v>0</v>
      </c>
      <c r="W34" s="4">
        <f t="shared" si="12"/>
        <v>0</v>
      </c>
      <c r="X34" s="42">
        <f t="shared" si="14"/>
        <v>3.0833333333333335</v>
      </c>
      <c r="Y34" s="46">
        <f t="shared" si="15"/>
        <v>0.77</v>
      </c>
    </row>
    <row r="35" spans="2:25" ht="12.75">
      <c r="B35" s="52" t="s">
        <v>55</v>
      </c>
      <c r="C35" s="4"/>
      <c r="D35" s="4">
        <v>1</v>
      </c>
      <c r="E35" s="4"/>
      <c r="F35" s="4"/>
      <c r="G35" s="4"/>
      <c r="H35" s="4"/>
      <c r="I35" s="4"/>
      <c r="J35" s="4"/>
      <c r="K35" s="4"/>
      <c r="L35" s="4"/>
      <c r="N35" s="52" t="s">
        <v>55</v>
      </c>
      <c r="O35" s="4">
        <f t="shared" si="13"/>
        <v>0</v>
      </c>
      <c r="P35" s="4">
        <f t="shared" si="12"/>
        <v>1</v>
      </c>
      <c r="Q35" s="4">
        <f t="shared" si="12"/>
        <v>0</v>
      </c>
      <c r="R35" s="4">
        <f t="shared" si="12"/>
        <v>0</v>
      </c>
      <c r="S35" s="4">
        <f t="shared" si="12"/>
        <v>0</v>
      </c>
      <c r="T35" s="4">
        <f t="shared" si="12"/>
        <v>0</v>
      </c>
      <c r="U35" s="4">
        <f t="shared" si="12"/>
        <v>0</v>
      </c>
      <c r="V35" s="4">
        <f t="shared" si="12"/>
        <v>0</v>
      </c>
      <c r="W35" s="4">
        <f t="shared" si="12"/>
        <v>0</v>
      </c>
      <c r="X35" s="42">
        <f t="shared" si="14"/>
        <v>1</v>
      </c>
      <c r="Y35" s="46">
        <f t="shared" si="15"/>
        <v>0.25</v>
      </c>
    </row>
    <row r="36" spans="3:11" ht="12.75">
      <c r="C36">
        <f>MAX(C29:C35)</f>
        <v>9</v>
      </c>
      <c r="D36">
        <f aca="true" t="shared" si="16" ref="D36:K36">MAX(D29:D35)</f>
        <v>2</v>
      </c>
      <c r="E36">
        <f t="shared" si="16"/>
        <v>4</v>
      </c>
      <c r="F36">
        <f t="shared" si="16"/>
        <v>4</v>
      </c>
      <c r="G36">
        <f t="shared" si="16"/>
        <v>0</v>
      </c>
      <c r="H36">
        <f t="shared" si="16"/>
        <v>0</v>
      </c>
      <c r="I36">
        <f t="shared" si="16"/>
        <v>3</v>
      </c>
      <c r="J36">
        <f t="shared" si="16"/>
        <v>1</v>
      </c>
      <c r="K36">
        <f t="shared" si="16"/>
        <v>1</v>
      </c>
    </row>
    <row r="37" ht="12.75">
      <c r="F37" s="14">
        <v>20</v>
      </c>
    </row>
    <row r="38" spans="2:7" ht="12.75">
      <c r="B38" s="36" t="s">
        <v>47</v>
      </c>
      <c r="C38" s="44" t="s">
        <v>39</v>
      </c>
      <c r="D38" s="44" t="s">
        <v>56</v>
      </c>
      <c r="E38" s="44" t="s">
        <v>60</v>
      </c>
      <c r="F38" s="44" t="s">
        <v>67</v>
      </c>
      <c r="G38" s="44">
        <f>F37/MAX(F39:F45)</f>
        <v>1.8570102135561746</v>
      </c>
    </row>
    <row r="39" spans="2:7" ht="12.75">
      <c r="B39" s="55" t="s">
        <v>48</v>
      </c>
      <c r="C39" s="45">
        <f>Y5</f>
        <v>5.44</v>
      </c>
      <c r="D39" s="45">
        <f>Y17</f>
        <v>0</v>
      </c>
      <c r="E39" s="45">
        <f>Y29</f>
        <v>0</v>
      </c>
      <c r="F39" s="45">
        <f>SUM(C39:E39)</f>
        <v>5.44</v>
      </c>
      <c r="G39" s="45">
        <f>ROUND(F39*G$38,2)</f>
        <v>10.1</v>
      </c>
    </row>
    <row r="40" spans="2:7" ht="12.75">
      <c r="B40" s="56" t="s">
        <v>50</v>
      </c>
      <c r="C40" s="45">
        <f aca="true" t="shared" si="17" ref="C40:C45">Y6</f>
        <v>1.74</v>
      </c>
      <c r="D40" s="45">
        <f aca="true" t="shared" si="18" ref="D40:D45">Y18</f>
        <v>0</v>
      </c>
      <c r="E40" s="45">
        <f aca="true" t="shared" si="19" ref="E40:E45">Y30</f>
        <v>0.31</v>
      </c>
      <c r="F40" s="45">
        <f aca="true" t="shared" si="20" ref="F40:F45">SUM(C40:E40)</f>
        <v>2.05</v>
      </c>
      <c r="G40" s="45">
        <f aca="true" t="shared" si="21" ref="G40:G45">ROUND(F40*G$38,2)</f>
        <v>3.81</v>
      </c>
    </row>
    <row r="41" spans="2:7" ht="12.75">
      <c r="B41" s="56" t="s">
        <v>51</v>
      </c>
      <c r="C41" s="45">
        <f t="shared" si="17"/>
        <v>4.38</v>
      </c>
      <c r="D41" s="45">
        <f t="shared" si="18"/>
        <v>3.16</v>
      </c>
      <c r="E41" s="45">
        <f t="shared" si="19"/>
        <v>1.31</v>
      </c>
      <c r="F41" s="45">
        <f t="shared" si="20"/>
        <v>8.85</v>
      </c>
      <c r="G41" s="45">
        <f t="shared" si="21"/>
        <v>16.43</v>
      </c>
    </row>
    <row r="42" spans="2:7" ht="12.75">
      <c r="B42" s="56" t="s">
        <v>52</v>
      </c>
      <c r="C42" s="45">
        <f t="shared" si="17"/>
        <v>0.34</v>
      </c>
      <c r="D42" s="45">
        <f t="shared" si="18"/>
        <v>0</v>
      </c>
      <c r="E42" s="45">
        <f t="shared" si="19"/>
        <v>5</v>
      </c>
      <c r="F42" s="45">
        <f t="shared" si="20"/>
        <v>5.34</v>
      </c>
      <c r="G42" s="45">
        <f t="shared" si="21"/>
        <v>9.92</v>
      </c>
    </row>
    <row r="43" spans="2:7" ht="12.75">
      <c r="B43" s="56" t="s">
        <v>53</v>
      </c>
      <c r="C43" s="45">
        <f t="shared" si="17"/>
        <v>0.77</v>
      </c>
      <c r="D43" s="45">
        <f t="shared" si="18"/>
        <v>0</v>
      </c>
      <c r="E43" s="45">
        <f t="shared" si="19"/>
        <v>1.14</v>
      </c>
      <c r="F43" s="45">
        <f t="shared" si="20"/>
        <v>1.91</v>
      </c>
      <c r="G43" s="45">
        <f t="shared" si="21"/>
        <v>3.55</v>
      </c>
    </row>
    <row r="44" spans="2:7" ht="12.75">
      <c r="B44" s="55" t="s">
        <v>54</v>
      </c>
      <c r="C44" s="45">
        <f t="shared" si="17"/>
        <v>10</v>
      </c>
      <c r="D44" s="45">
        <f t="shared" si="18"/>
        <v>0</v>
      </c>
      <c r="E44" s="45">
        <f t="shared" si="19"/>
        <v>0.77</v>
      </c>
      <c r="F44" s="45">
        <f t="shared" si="20"/>
        <v>10.77</v>
      </c>
      <c r="G44" s="45">
        <f t="shared" si="21"/>
        <v>20</v>
      </c>
    </row>
    <row r="45" spans="2:7" ht="12.75">
      <c r="B45" s="55" t="s">
        <v>55</v>
      </c>
      <c r="C45" s="45">
        <f t="shared" si="17"/>
        <v>0.27</v>
      </c>
      <c r="D45" s="45">
        <f t="shared" si="18"/>
        <v>5</v>
      </c>
      <c r="E45" s="45">
        <f t="shared" si="19"/>
        <v>0.25</v>
      </c>
      <c r="F45" s="45">
        <f t="shared" si="20"/>
        <v>5.52</v>
      </c>
      <c r="G45" s="45">
        <f t="shared" si="21"/>
        <v>10.25</v>
      </c>
    </row>
  </sheetData>
  <sheetProtection selectLockedCells="1" selectUnlockedCells="1"/>
  <mergeCells count="27">
    <mergeCell ref="C2:E2"/>
    <mergeCell ref="F2:H2"/>
    <mergeCell ref="I2:K2"/>
    <mergeCell ref="L2:L4"/>
    <mergeCell ref="C14:E14"/>
    <mergeCell ref="F14:H14"/>
    <mergeCell ref="I14:K14"/>
    <mergeCell ref="L14:L16"/>
    <mergeCell ref="C26:E26"/>
    <mergeCell ref="F26:H26"/>
    <mergeCell ref="I26:K26"/>
    <mergeCell ref="L26:L28"/>
    <mergeCell ref="X14:X16"/>
    <mergeCell ref="O2:Q2"/>
    <mergeCell ref="R2:T2"/>
    <mergeCell ref="U2:W2"/>
    <mergeCell ref="X2:X4"/>
    <mergeCell ref="Y2:Y4"/>
    <mergeCell ref="Y14:Y16"/>
    <mergeCell ref="Y26:Y28"/>
    <mergeCell ref="O26:Q26"/>
    <mergeCell ref="R26:T26"/>
    <mergeCell ref="U26:W26"/>
    <mergeCell ref="X26:X28"/>
    <mergeCell ref="O14:Q14"/>
    <mergeCell ref="R14:T14"/>
    <mergeCell ref="U14:W1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workbookViewId="0" topLeftCell="A1">
      <selection activeCell="H27" sqref="H27"/>
    </sheetView>
  </sheetViews>
  <sheetFormatPr defaultColWidth="9.140625" defaultRowHeight="12.75"/>
  <cols>
    <col min="1" max="1" width="3.421875" style="0" customWidth="1"/>
    <col min="2" max="2" width="21.8515625" style="0" customWidth="1"/>
    <col min="9" max="9" width="9.140625" style="51" customWidth="1"/>
    <col min="17" max="17" width="2.8515625" style="0" customWidth="1"/>
  </cols>
  <sheetData>
    <row r="1" spans="1:9" ht="40.5" customHeight="1">
      <c r="A1" s="16"/>
      <c r="B1" s="16"/>
      <c r="C1" s="16"/>
      <c r="D1" s="16"/>
      <c r="E1" s="16"/>
      <c r="F1" s="16"/>
      <c r="G1" s="16"/>
      <c r="H1" s="16"/>
      <c r="I1" s="47"/>
    </row>
    <row r="2" spans="1:13" ht="15.75">
      <c r="A2" s="16"/>
      <c r="B2" s="16"/>
      <c r="C2" s="58" t="s">
        <v>61</v>
      </c>
      <c r="D2" s="58"/>
      <c r="E2" s="58"/>
      <c r="F2" s="58"/>
      <c r="G2" s="58"/>
      <c r="H2" s="58"/>
      <c r="I2" s="47"/>
      <c r="J2" s="16"/>
      <c r="K2" s="16"/>
      <c r="L2" s="16"/>
      <c r="M2" s="16"/>
    </row>
    <row r="3" spans="1:13" ht="12.75">
      <c r="A3" s="16"/>
      <c r="B3" s="16"/>
      <c r="C3" s="16"/>
      <c r="D3" s="16"/>
      <c r="E3" s="16"/>
      <c r="F3" s="16"/>
      <c r="G3" s="16"/>
      <c r="H3" s="16"/>
      <c r="I3" s="47"/>
      <c r="J3" s="16"/>
      <c r="K3" s="16"/>
      <c r="L3" s="16"/>
      <c r="M3" s="16"/>
    </row>
    <row r="4" spans="1:16" ht="12.75" customHeight="1">
      <c r="A4" s="16"/>
      <c r="B4" s="18"/>
      <c r="C4" s="64" t="s">
        <v>62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2.75" customHeight="1">
      <c r="A5" s="16"/>
      <c r="B5" s="65" t="s">
        <v>63</v>
      </c>
      <c r="C5" s="59" t="s">
        <v>64</v>
      </c>
      <c r="D5" s="59"/>
      <c r="E5" s="59" t="s">
        <v>65</v>
      </c>
      <c r="F5" s="59"/>
      <c r="G5" s="59"/>
      <c r="H5" s="59"/>
      <c r="I5" s="59"/>
      <c r="J5" s="60" t="s">
        <v>66</v>
      </c>
      <c r="K5" s="60"/>
      <c r="L5" s="60" t="s">
        <v>67</v>
      </c>
      <c r="M5" s="19" t="s">
        <v>68</v>
      </c>
      <c r="N5" s="59" t="s">
        <v>69</v>
      </c>
      <c r="O5" s="59" t="s">
        <v>70</v>
      </c>
      <c r="P5" s="59" t="s">
        <v>67</v>
      </c>
    </row>
    <row r="6" spans="1:16" ht="12.75">
      <c r="A6" s="16"/>
      <c r="B6" s="65"/>
      <c r="C6" s="20" t="s">
        <v>71</v>
      </c>
      <c r="D6" s="21" t="s">
        <v>43</v>
      </c>
      <c r="E6" s="1" t="s">
        <v>72</v>
      </c>
      <c r="F6" s="1" t="s">
        <v>73</v>
      </c>
      <c r="G6" s="1" t="s">
        <v>74</v>
      </c>
      <c r="H6" s="22" t="s">
        <v>71</v>
      </c>
      <c r="I6" s="48" t="s">
        <v>43</v>
      </c>
      <c r="J6" s="22" t="s">
        <v>71</v>
      </c>
      <c r="K6" s="23" t="s">
        <v>43</v>
      </c>
      <c r="L6" s="60"/>
      <c r="M6" s="24" t="s">
        <v>43</v>
      </c>
      <c r="N6" s="59"/>
      <c r="O6" s="59"/>
      <c r="P6" s="59"/>
    </row>
    <row r="7" spans="1:16" ht="19.5" customHeight="1">
      <c r="A7" s="16"/>
      <c r="B7" s="52" t="s">
        <v>5</v>
      </c>
      <c r="C7" s="25">
        <v>96</v>
      </c>
      <c r="D7" s="26">
        <f aca="true" t="shared" si="0" ref="D7:D13">C7*$D$14/124</f>
        <v>15.483870967741936</v>
      </c>
      <c r="E7" s="25">
        <v>2</v>
      </c>
      <c r="F7" s="25">
        <v>5</v>
      </c>
      <c r="G7" s="25">
        <v>0</v>
      </c>
      <c r="H7" s="25">
        <f>SUM(E7:G7)</f>
        <v>7</v>
      </c>
      <c r="I7" s="49">
        <f>H7*$I$14/$H$12</f>
        <v>5.833333333333333</v>
      </c>
      <c r="J7" s="17">
        <v>5</v>
      </c>
      <c r="K7" s="27">
        <f>J7*K14/J7</f>
        <v>10</v>
      </c>
      <c r="L7" s="28">
        <f>SUM(D7,I7,K7)</f>
        <v>31.317204301075268</v>
      </c>
      <c r="M7" s="29">
        <f>Грамоты!G39</f>
        <v>10.1</v>
      </c>
      <c r="N7" s="30">
        <f>Эссе!H8</f>
        <v>1.5384615384615383</v>
      </c>
      <c r="O7" s="31">
        <v>4.7</v>
      </c>
      <c r="P7" s="32">
        <f aca="true" t="shared" si="1" ref="P7:P13">SUM(L7,M7:O7)</f>
        <v>47.65566583953681</v>
      </c>
    </row>
    <row r="8" spans="1:16" ht="19.5" customHeight="1">
      <c r="A8" s="16"/>
      <c r="B8" s="53" t="s">
        <v>8</v>
      </c>
      <c r="C8" s="25">
        <v>92</v>
      </c>
      <c r="D8" s="26">
        <f t="shared" si="0"/>
        <v>14.838709677419354</v>
      </c>
      <c r="E8" s="25">
        <v>2</v>
      </c>
      <c r="F8" s="25">
        <v>3</v>
      </c>
      <c r="G8" s="25">
        <v>1</v>
      </c>
      <c r="H8" s="25">
        <f aca="true" t="shared" si="2" ref="H8:H13">SUM(E8:G8)</f>
        <v>6</v>
      </c>
      <c r="I8" s="49">
        <f aca="true" t="shared" si="3" ref="I8:I13">H8*$I$14/$H$12</f>
        <v>5</v>
      </c>
      <c r="J8" s="17">
        <v>5</v>
      </c>
      <c r="K8" s="27">
        <f>J8*K14/J7</f>
        <v>10</v>
      </c>
      <c r="L8" s="28">
        <f aca="true" t="shared" si="4" ref="L8:L13">SUM(D8,I8,K8)</f>
        <v>29.838709677419352</v>
      </c>
      <c r="M8" s="29">
        <f>Грамоты!G40</f>
        <v>3.81</v>
      </c>
      <c r="N8" s="30">
        <f>Эссе!H9</f>
        <v>3.4615384615384617</v>
      </c>
      <c r="O8" s="31">
        <v>4.6</v>
      </c>
      <c r="P8" s="32">
        <f t="shared" si="1"/>
        <v>41.710248138957816</v>
      </c>
    </row>
    <row r="9" spans="1:16" ht="19.5" customHeight="1">
      <c r="A9" s="16"/>
      <c r="B9" s="53" t="s">
        <v>11</v>
      </c>
      <c r="C9" s="25">
        <v>92</v>
      </c>
      <c r="D9" s="26">
        <f t="shared" si="0"/>
        <v>14.838709677419354</v>
      </c>
      <c r="E9" s="25">
        <v>2</v>
      </c>
      <c r="F9" s="25">
        <v>8</v>
      </c>
      <c r="G9" s="25">
        <v>1</v>
      </c>
      <c r="H9" s="25">
        <f t="shared" si="2"/>
        <v>11</v>
      </c>
      <c r="I9" s="49">
        <f t="shared" si="3"/>
        <v>9.166666666666666</v>
      </c>
      <c r="J9" s="17">
        <v>2</v>
      </c>
      <c r="K9" s="27">
        <f>J9*K14/J7</f>
        <v>4</v>
      </c>
      <c r="L9" s="28">
        <f t="shared" si="4"/>
        <v>28.00537634408602</v>
      </c>
      <c r="M9" s="29">
        <f>Грамоты!G41</f>
        <v>16.43</v>
      </c>
      <c r="N9" s="30">
        <f>Эссе!H10</f>
        <v>5</v>
      </c>
      <c r="O9" s="31">
        <v>5</v>
      </c>
      <c r="P9" s="32">
        <f t="shared" si="1"/>
        <v>54.43537634408602</v>
      </c>
    </row>
    <row r="10" spans="1:16" ht="19.5" customHeight="1">
      <c r="A10" s="16"/>
      <c r="B10" s="53" t="s">
        <v>14</v>
      </c>
      <c r="C10" s="25">
        <v>124</v>
      </c>
      <c r="D10" s="26">
        <f t="shared" si="0"/>
        <v>20</v>
      </c>
      <c r="E10" s="25">
        <v>3</v>
      </c>
      <c r="F10" s="25">
        <v>6</v>
      </c>
      <c r="G10" s="25">
        <v>1</v>
      </c>
      <c r="H10" s="25">
        <f t="shared" si="2"/>
        <v>10</v>
      </c>
      <c r="I10" s="49">
        <f t="shared" si="3"/>
        <v>8.333333333333334</v>
      </c>
      <c r="J10" s="17">
        <v>3</v>
      </c>
      <c r="K10" s="27">
        <f>J10*K14/J7</f>
        <v>6</v>
      </c>
      <c r="L10" s="28">
        <f t="shared" si="4"/>
        <v>34.333333333333336</v>
      </c>
      <c r="M10" s="29">
        <f>Грамоты!G42</f>
        <v>9.92</v>
      </c>
      <c r="N10" s="30">
        <f>Эссе!H11</f>
        <v>3.8461538461538467</v>
      </c>
      <c r="O10" s="31">
        <v>5</v>
      </c>
      <c r="P10" s="32">
        <f t="shared" si="1"/>
        <v>53.099487179487184</v>
      </c>
    </row>
    <row r="11" spans="1:16" ht="19.5" customHeight="1">
      <c r="A11" s="16"/>
      <c r="B11" s="53" t="s">
        <v>16</v>
      </c>
      <c r="C11" s="25">
        <v>104</v>
      </c>
      <c r="D11" s="26">
        <f t="shared" si="0"/>
        <v>16.774193548387096</v>
      </c>
      <c r="E11" s="25">
        <v>2</v>
      </c>
      <c r="F11" s="25">
        <v>6</v>
      </c>
      <c r="G11" s="25">
        <v>1</v>
      </c>
      <c r="H11" s="25">
        <f t="shared" si="2"/>
        <v>9</v>
      </c>
      <c r="I11" s="49">
        <f t="shared" si="3"/>
        <v>7.5</v>
      </c>
      <c r="J11" s="17">
        <v>3</v>
      </c>
      <c r="K11" s="27">
        <f>J11*K14/J7</f>
        <v>6</v>
      </c>
      <c r="L11" s="28">
        <f t="shared" si="4"/>
        <v>30.274193548387096</v>
      </c>
      <c r="M11" s="29">
        <f>Грамоты!G43</f>
        <v>3.55</v>
      </c>
      <c r="N11" s="30">
        <f>Эссе!H12</f>
        <v>3.8461538461538467</v>
      </c>
      <c r="O11" s="31">
        <v>4.9</v>
      </c>
      <c r="P11" s="32">
        <f t="shared" si="1"/>
        <v>42.57034739454094</v>
      </c>
    </row>
    <row r="12" spans="1:16" ht="19.5" customHeight="1">
      <c r="A12" s="16"/>
      <c r="B12" s="52" t="s">
        <v>19</v>
      </c>
      <c r="C12" s="25">
        <v>116</v>
      </c>
      <c r="D12" s="26">
        <f t="shared" si="0"/>
        <v>18.70967741935484</v>
      </c>
      <c r="E12" s="25">
        <v>3</v>
      </c>
      <c r="F12" s="25">
        <v>7</v>
      </c>
      <c r="G12" s="25">
        <v>2</v>
      </c>
      <c r="H12" s="25">
        <f t="shared" si="2"/>
        <v>12</v>
      </c>
      <c r="I12" s="49">
        <f t="shared" si="3"/>
        <v>10</v>
      </c>
      <c r="J12" s="17">
        <v>5</v>
      </c>
      <c r="K12" s="27">
        <f>J12*K14/J7</f>
        <v>10</v>
      </c>
      <c r="L12" s="28">
        <f t="shared" si="4"/>
        <v>38.70967741935484</v>
      </c>
      <c r="M12" s="29">
        <f>Грамоты!G44</f>
        <v>20</v>
      </c>
      <c r="N12" s="30">
        <f>Эссе!H13</f>
        <v>4.615384615384616</v>
      </c>
      <c r="O12" s="31">
        <v>5</v>
      </c>
      <c r="P12" s="32">
        <f t="shared" si="1"/>
        <v>68.32506203473946</v>
      </c>
    </row>
    <row r="13" spans="1:16" ht="19.5" customHeight="1">
      <c r="A13" s="16"/>
      <c r="B13" s="52" t="s">
        <v>21</v>
      </c>
      <c r="C13" s="25">
        <v>96</v>
      </c>
      <c r="D13" s="26">
        <f t="shared" si="0"/>
        <v>15.483870967741936</v>
      </c>
      <c r="E13" s="25">
        <v>1</v>
      </c>
      <c r="F13" s="25">
        <v>4</v>
      </c>
      <c r="G13" s="25">
        <v>0</v>
      </c>
      <c r="H13" s="25">
        <f t="shared" si="2"/>
        <v>5</v>
      </c>
      <c r="I13" s="49">
        <f t="shared" si="3"/>
        <v>4.166666666666667</v>
      </c>
      <c r="J13" s="17">
        <v>4</v>
      </c>
      <c r="K13" s="27">
        <f>J13*K14/J7</f>
        <v>8</v>
      </c>
      <c r="L13" s="28">
        <f t="shared" si="4"/>
        <v>27.650537634408604</v>
      </c>
      <c r="M13" s="29">
        <f>Грамоты!G45</f>
        <v>10.25</v>
      </c>
      <c r="N13" s="30">
        <f>Эссе!H14</f>
        <v>3.0769230769230766</v>
      </c>
      <c r="O13" s="31">
        <v>4.5</v>
      </c>
      <c r="P13" s="32">
        <f t="shared" si="1"/>
        <v>45.47746071133169</v>
      </c>
    </row>
    <row r="14" spans="1:15" ht="12.75">
      <c r="A14" s="16"/>
      <c r="B14" s="16"/>
      <c r="C14" s="16"/>
      <c r="D14" s="33">
        <v>20</v>
      </c>
      <c r="E14" s="16"/>
      <c r="F14" s="16"/>
      <c r="G14" s="16"/>
      <c r="H14" s="16"/>
      <c r="I14" s="50">
        <v>10</v>
      </c>
      <c r="J14" s="16"/>
      <c r="K14" s="33">
        <v>10</v>
      </c>
      <c r="L14" s="16"/>
      <c r="M14" s="16">
        <v>20</v>
      </c>
      <c r="N14" s="16">
        <v>5</v>
      </c>
      <c r="O14" s="16">
        <v>5</v>
      </c>
    </row>
    <row r="15" spans="1:13" ht="12.75">
      <c r="A15" s="16"/>
      <c r="B15" s="16"/>
      <c r="C15" s="16"/>
      <c r="D15" s="16"/>
      <c r="E15" s="16"/>
      <c r="F15" s="16"/>
      <c r="G15" s="16"/>
      <c r="H15" s="16"/>
      <c r="I15" s="47"/>
      <c r="J15" s="16"/>
      <c r="K15" s="16"/>
      <c r="L15" s="16"/>
      <c r="M15" s="16"/>
    </row>
    <row r="16" spans="1:13" ht="11.25" customHeight="1">
      <c r="A16" s="16"/>
      <c r="B16" s="34"/>
      <c r="C16" s="34"/>
      <c r="D16" s="16"/>
      <c r="E16" s="16"/>
      <c r="F16" s="16"/>
      <c r="G16" s="16"/>
      <c r="H16" s="16"/>
      <c r="I16" s="47"/>
      <c r="J16" s="16"/>
      <c r="K16" s="16"/>
      <c r="L16" s="16"/>
      <c r="M16" s="16"/>
    </row>
    <row r="17" spans="1:13" ht="12.75" hidden="1">
      <c r="A17" s="16"/>
      <c r="B17" s="34"/>
      <c r="C17" s="34"/>
      <c r="D17" s="16"/>
      <c r="E17" s="16"/>
      <c r="F17" s="16"/>
      <c r="G17" s="16"/>
      <c r="H17" s="16"/>
      <c r="I17" s="47"/>
      <c r="J17" s="16"/>
      <c r="K17" s="16"/>
      <c r="L17" s="16"/>
      <c r="M17" s="16"/>
    </row>
    <row r="18" spans="1:13" ht="12.75" hidden="1">
      <c r="A18" s="16"/>
      <c r="B18" s="34"/>
      <c r="C18" s="34"/>
      <c r="D18" s="16"/>
      <c r="E18" s="16"/>
      <c r="F18" s="16"/>
      <c r="G18" s="16"/>
      <c r="H18" s="16"/>
      <c r="I18" s="47"/>
      <c r="J18" s="16"/>
      <c r="K18" s="16"/>
      <c r="L18" s="16"/>
      <c r="M18" s="16"/>
    </row>
    <row r="19" spans="1:13" ht="12.75" hidden="1">
      <c r="A19" s="16"/>
      <c r="B19" s="16"/>
      <c r="C19" s="16"/>
      <c r="D19" s="16"/>
      <c r="E19" s="16"/>
      <c r="F19" s="16"/>
      <c r="G19" s="16"/>
      <c r="H19" s="16"/>
      <c r="I19" s="47"/>
      <c r="J19" s="16"/>
      <c r="K19" s="16"/>
      <c r="L19" s="16"/>
      <c r="M19" s="16"/>
    </row>
    <row r="20" spans="1:13" ht="12.75">
      <c r="A20" s="16"/>
      <c r="B20" t="s">
        <v>35</v>
      </c>
      <c r="C20" s="11"/>
      <c r="D20" s="11"/>
      <c r="F20" s="11" t="s">
        <v>75</v>
      </c>
      <c r="G20" s="11"/>
      <c r="H20" s="16"/>
      <c r="I20" s="47"/>
      <c r="J20" s="16"/>
      <c r="K20" s="16"/>
      <c r="L20" s="16"/>
      <c r="M20" s="16"/>
    </row>
    <row r="21" spans="1:13" ht="12.75">
      <c r="A21" s="16"/>
      <c r="H21" s="16"/>
      <c r="I21" s="47"/>
      <c r="J21" s="16"/>
      <c r="K21" s="16"/>
      <c r="L21" s="16"/>
      <c r="M21" s="16"/>
    </row>
    <row r="22" spans="1:13" ht="12.75">
      <c r="A22" s="16"/>
      <c r="C22" s="11"/>
      <c r="D22" s="11"/>
      <c r="F22" s="11" t="s">
        <v>76</v>
      </c>
      <c r="G22" s="11"/>
      <c r="H22" s="16"/>
      <c r="I22" s="47"/>
      <c r="J22" s="16"/>
      <c r="K22" s="16"/>
      <c r="L22" s="16"/>
      <c r="M22" s="16"/>
    </row>
    <row r="23" spans="1:13" ht="12.75">
      <c r="A23" s="16"/>
      <c r="H23" s="16"/>
      <c r="I23" s="47"/>
      <c r="J23" s="16"/>
      <c r="K23" s="16"/>
      <c r="L23" s="16"/>
      <c r="M23" s="16"/>
    </row>
    <row r="24" spans="1:13" ht="12.75">
      <c r="A24" s="16"/>
      <c r="C24" s="11"/>
      <c r="D24" s="11"/>
      <c r="F24" s="11" t="s">
        <v>77</v>
      </c>
      <c r="G24" s="11"/>
      <c r="H24" s="16"/>
      <c r="I24" s="47"/>
      <c r="J24" s="16"/>
      <c r="K24" s="16"/>
      <c r="L24" s="16"/>
      <c r="M24" s="16"/>
    </row>
    <row r="25" spans="1:13" ht="12.75">
      <c r="A25" s="16"/>
      <c r="H25" s="16"/>
      <c r="I25" s="47"/>
      <c r="J25" s="16"/>
      <c r="K25" s="16"/>
      <c r="L25" s="16"/>
      <c r="M25" s="16"/>
    </row>
    <row r="26" spans="1:13" ht="12.75">
      <c r="A26" s="16"/>
      <c r="C26" s="11"/>
      <c r="D26" s="11"/>
      <c r="F26" s="11" t="s">
        <v>78</v>
      </c>
      <c r="G26" s="11"/>
      <c r="H26" s="16"/>
      <c r="I26" s="47"/>
      <c r="J26" s="16"/>
      <c r="K26" s="16"/>
      <c r="L26" s="16"/>
      <c r="M26" s="16"/>
    </row>
    <row r="27" spans="1:13" ht="12.75">
      <c r="A27" s="16"/>
      <c r="H27" s="16"/>
      <c r="I27" s="47"/>
      <c r="J27" s="16"/>
      <c r="K27" s="16"/>
      <c r="L27" s="16"/>
      <c r="M27" s="16"/>
    </row>
    <row r="28" spans="1:13" ht="12" customHeight="1">
      <c r="A28" s="16"/>
      <c r="B28" s="16"/>
      <c r="C28" s="11"/>
      <c r="D28" s="11"/>
      <c r="F28" s="11" t="s">
        <v>79</v>
      </c>
      <c r="G28" s="11"/>
      <c r="H28" s="16"/>
      <c r="I28" s="47"/>
      <c r="J28" s="16"/>
      <c r="K28" s="16"/>
      <c r="L28" s="16"/>
      <c r="M28" s="16"/>
    </row>
    <row r="29" ht="12.75" hidden="1"/>
    <row r="30" ht="12.75" hidden="1"/>
    <row r="31" ht="12.75" hidden="1"/>
    <row r="33" ht="12.75">
      <c r="B33" s="35">
        <v>40648</v>
      </c>
    </row>
  </sheetData>
  <sheetProtection selectLockedCells="1" selectUnlockedCells="1"/>
  <mergeCells count="10">
    <mergeCell ref="C2:H2"/>
    <mergeCell ref="C4:P4"/>
    <mergeCell ref="B5:B6"/>
    <mergeCell ref="C5:D5"/>
    <mergeCell ref="E5:I5"/>
    <mergeCell ref="J5:K5"/>
    <mergeCell ref="L5:L6"/>
    <mergeCell ref="N5:N6"/>
    <mergeCell ref="O5:O6"/>
    <mergeCell ref="P5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moroz</cp:lastModifiedBy>
  <dcterms:modified xsi:type="dcterms:W3CDTF">2011-04-19T04:44:44Z</dcterms:modified>
  <cp:category/>
  <cp:version/>
  <cp:contentType/>
  <cp:contentStatus/>
</cp:coreProperties>
</file>